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ael\ownCloud\2019\P - 02-02-19-DEVELOPMENT OF WESTHAVEN CEMETERY PHASE 2\6. TENDER\2. TENDER DOCUMENTS\1. TENDER NAME\1. CURRENT\2. DOCUMENT\"/>
    </mc:Choice>
  </mc:AlternateContent>
  <xr:revisionPtr revIDLastSave="0" documentId="13_ncr:1_{0209DB41-36AA-422B-B5EE-044B467CC3A3}" xr6:coauthVersionLast="47" xr6:coauthVersionMax="47" xr10:uidLastSave="{00000000-0000-0000-0000-000000000000}"/>
  <bookViews>
    <workbookView xWindow="28680" yWindow="-120" windowWidth="29040" windowHeight="15840" tabRatio="815" firstSheet="3" activeTab="5" xr2:uid="{00000000-000D-0000-FFFF-FFFF00000000}"/>
  </bookViews>
  <sheets>
    <sheet name="Preliminary and General (R)" sheetId="13" state="hidden" r:id="rId1"/>
    <sheet name="Preliminary and General (BP)" sheetId="12" state="hidden" r:id="rId2"/>
    <sheet name="Preliminary and General (WR)" sheetId="1" state="hidden" r:id="rId3"/>
    <sheet name="P&amp;Gs" sheetId="30" r:id="rId4"/>
    <sheet name="DETENTION POND" sheetId="29" r:id="rId5"/>
    <sheet name="SUMMARY1" sheetId="31" r:id="rId6"/>
    <sheet name="Summary" sheetId="11" state="hidden" r:id="rId7"/>
    <sheet name="Schedule_Summary" sheetId="14" state="hidden" r:id="rId8"/>
  </sheets>
  <definedNames>
    <definedName name="_x13" localSheetId="3">#REF!</definedName>
    <definedName name="_x13">#REF!</definedName>
    <definedName name="all" localSheetId="3">#REF!</definedName>
    <definedName name="all">#REF!</definedName>
    <definedName name="CPA" localSheetId="3">#REF!</definedName>
    <definedName name="CPA">#REF!</definedName>
    <definedName name="Items_01" localSheetId="1">'Preliminary and General (BP)'!$A$1:$G$2</definedName>
    <definedName name="Items_01" localSheetId="0">'Preliminary and General (R)'!$A$1:$G$2</definedName>
    <definedName name="Items_01">'Preliminary and General (WR)'!$A$1:$G$2</definedName>
    <definedName name="_xlnm.Print_Area" localSheetId="4">'DETENTION POND'!$A$1:$H$54</definedName>
    <definedName name="_xlnm.Print_Area" localSheetId="3">'P&amp;Gs'!$A$1:$J$166</definedName>
    <definedName name="_xlnm.Print_Area" localSheetId="1">'Preliminary and General (BP)'!$A$1:$G$106</definedName>
    <definedName name="_xlnm.Print_Area" localSheetId="0">'Preliminary and General (R)'!$A$1:$G$106</definedName>
    <definedName name="_xlnm.Print_Area" localSheetId="2">'Preliminary and General (WR)'!$A$1:$G$104</definedName>
    <definedName name="_xlnm.Print_Area" localSheetId="7">Schedule_Summary!#REF!</definedName>
    <definedName name="_xlnm.Print_Area" localSheetId="5">SUMMARY1!$A$1:$H$33</definedName>
    <definedName name="_xlnm.Print_Area">#REF!</definedName>
    <definedName name="PRINT_AREA_MI" localSheetId="3">#REF!</definedName>
    <definedName name="PRINT_AREA_MI">#REF!</definedName>
    <definedName name="Print_area_mi2" localSheetId="3">#REF!</definedName>
    <definedName name="Print_area_mi2">#REF!</definedName>
    <definedName name="_xlnm.Print_Titles" localSheetId="1">'Preliminary and General (BP)'!$1:$1</definedName>
    <definedName name="_xlnm.Print_Titles" localSheetId="0">'Preliminary and General (R)'!$1:$1</definedName>
    <definedName name="_xlnm.Print_Titles" localSheetId="2">'Preliminary and General (WR)'!$1:$1</definedName>
    <definedName name="_xlnm.Print_Titles">#REF!</definedName>
    <definedName name="PRINT_TITLES_MI" localSheetId="3">#REF!</definedName>
    <definedName name="PRINT_TITLES_MI">#REF!</definedName>
    <definedName name="Summary">#REF!</definedName>
    <definedName name="Summary1" localSheetId="3">#REF!</definedName>
    <definedName name="Summary1">#REF!</definedName>
    <definedName name="Total220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29" l="1"/>
  <c r="F35" i="29"/>
  <c r="F34" i="29"/>
  <c r="F33" i="29"/>
  <c r="F30" i="29"/>
  <c r="F29" i="29"/>
  <c r="F28" i="29"/>
  <c r="F16" i="29"/>
  <c r="F17" i="29"/>
  <c r="F20" i="29"/>
  <c r="J163" i="30"/>
  <c r="H165" i="30" s="1"/>
  <c r="F18" i="29" l="1"/>
  <c r="F40" i="29" l="1"/>
  <c r="J161" i="30" l="1"/>
  <c r="J155" i="30"/>
  <c r="J151" i="30"/>
  <c r="J100" i="30"/>
  <c r="H102" i="30" s="1"/>
  <c r="J102" i="30" s="1"/>
  <c r="J94" i="30"/>
  <c r="H96" i="30" s="1"/>
  <c r="I90" i="30"/>
  <c r="J90" i="30" s="1"/>
  <c r="H92" i="30" s="1"/>
  <c r="J86" i="30"/>
  <c r="H88" i="30" s="1"/>
  <c r="H84" i="30"/>
  <c r="J76" i="30"/>
  <c r="J74" i="30"/>
  <c r="J72" i="30"/>
  <c r="J68" i="30"/>
  <c r="J66" i="30"/>
  <c r="J64" i="30"/>
  <c r="H58" i="30"/>
  <c r="J48" i="30"/>
  <c r="J46" i="30"/>
  <c r="J40" i="30"/>
  <c r="J36" i="30"/>
  <c r="J30" i="30"/>
  <c r="J28" i="30"/>
  <c r="J57" i="30" l="1"/>
  <c r="J114" i="30" s="1"/>
  <c r="F41" i="29" l="1"/>
  <c r="C5" i="11" l="1"/>
  <c r="C11" i="11" s="1"/>
  <c r="C13" i="11" s="1"/>
  <c r="C15" i="11" s="1"/>
  <c r="C17" i="11" s="1"/>
  <c r="C19" i="11" s="1"/>
  <c r="C9" i="11"/>
  <c r="E9" i="11" s="1"/>
  <c r="G9" i="11" s="1"/>
  <c r="H9" i="11" s="1"/>
  <c r="C15" i="14"/>
  <c r="D38" i="14"/>
  <c r="D44" i="14" s="1"/>
  <c r="C61" i="14" s="1"/>
  <c r="E51" i="14"/>
  <c r="D49" i="14"/>
  <c r="D50" i="14"/>
  <c r="C7" i="11"/>
  <c r="E7" i="11" s="1"/>
  <c r="G7" i="11" s="1"/>
  <c r="H7" i="11" s="1"/>
  <c r="C16" i="14" l="1"/>
  <c r="C17" i="14" s="1"/>
  <c r="C18" i="14" s="1"/>
  <c r="E48" i="14"/>
  <c r="E54" i="14" s="1"/>
  <c r="D62" i="14" s="1"/>
  <c r="E5" i="11"/>
  <c r="G5" i="11" s="1"/>
  <c r="H5" i="11" s="1"/>
  <c r="H11" i="11" s="1"/>
  <c r="C62" i="14" l="1"/>
  <c r="C19" i="14"/>
  <c r="C21" i="14" s="1"/>
  <c r="C60" i="14" l="1"/>
  <c r="E60" i="14" s="1"/>
  <c r="E62" i="14" s="1"/>
  <c r="C20" i="14"/>
  <c r="D61" i="14" l="1"/>
  <c r="E61" i="14" s="1"/>
  <c r="C63" i="14"/>
  <c r="C65" i="14" s="1"/>
  <c r="D63" i="14" l="1"/>
  <c r="E63" i="14" s="1"/>
  <c r="C64" i="14"/>
</calcChain>
</file>

<file path=xl/sharedStrings.xml><?xml version="1.0" encoding="utf-8"?>
<sst xmlns="http://schemas.openxmlformats.org/spreadsheetml/2006/main" count="792" uniqueCount="367">
  <si>
    <t>Item</t>
  </si>
  <si>
    <t>Payment</t>
  </si>
  <si>
    <t>Description</t>
  </si>
  <si>
    <t>Unit</t>
  </si>
  <si>
    <t>Qty</t>
  </si>
  <si>
    <t>Rate</t>
  </si>
  <si>
    <t>Amount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</si>
  <si>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</si>
  <si>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SECTION : PRELIMINARY AND GENERAL</t>
  </si>
  <si>
    <t>8.3</t>
  </si>
  <si>
    <t>FIXED-CHARGE ITEMS</t>
  </si>
  <si>
    <t>1.1.1</t>
  </si>
  <si>
    <t>8.3.1</t>
  </si>
  <si>
    <t>Contractual Requirements</t>
  </si>
  <si>
    <t xml:space="preserve"> Sum</t>
  </si>
  <si>
    <t>1.1.2</t>
  </si>
  <si>
    <t>8.3.2</t>
  </si>
  <si>
    <t>Establish Facilities on the Site :</t>
  </si>
  <si>
    <t>b) Facilities for Contractor</t>
  </si>
  <si>
    <t>1.1.2.1</t>
  </si>
  <si>
    <t>Offices and storage sheds</t>
  </si>
  <si>
    <t>1.1.2.2</t>
  </si>
  <si>
    <t>Ablution and latrine facilities</t>
  </si>
  <si>
    <t>1.1.2.3</t>
  </si>
  <si>
    <t>Tools and equipment</t>
  </si>
  <si>
    <t>1.1.2.4</t>
  </si>
  <si>
    <t>Water supplies, electric power and communications</t>
  </si>
  <si>
    <t>1.1.2.5</t>
  </si>
  <si>
    <t>Dealing with water (Subclause 5.5)</t>
  </si>
  <si>
    <t>1.1.3</t>
  </si>
  <si>
    <t>8.3.3</t>
  </si>
  <si>
    <t>Other fixed-charge obligations</t>
  </si>
  <si>
    <t>8.4</t>
  </si>
  <si>
    <t>TIME-RELATED ITEMS</t>
  </si>
  <si>
    <t>1.2.1</t>
  </si>
  <si>
    <t>8.4.1</t>
  </si>
  <si>
    <t>1.2.2</t>
  </si>
  <si>
    <t>8.4.2</t>
  </si>
  <si>
    <t>Operate and maintain facilities on the Site:</t>
  </si>
  <si>
    <t>8.4.2.2</t>
  </si>
  <si>
    <t>b) Facilities for Contractor for duration of construction, except where otherwise stated</t>
  </si>
  <si>
    <t>1.2.2.1</t>
  </si>
  <si>
    <t>1.2.2.2</t>
  </si>
  <si>
    <t>1.2.2.3</t>
  </si>
  <si>
    <t>1.2.2.4</t>
  </si>
  <si>
    <t>1.2.2.5</t>
  </si>
  <si>
    <t>1.2.2.6</t>
  </si>
  <si>
    <t>Access (Subclause 5.8)</t>
  </si>
  <si>
    <t>1.2.3</t>
  </si>
  <si>
    <t>8.4.3</t>
  </si>
  <si>
    <t>Supervision</t>
  </si>
  <si>
    <t>1.2.4</t>
  </si>
  <si>
    <t>8.4.4</t>
  </si>
  <si>
    <t>Company and head office overhead costs</t>
  </si>
  <si>
    <t>1.2.5</t>
  </si>
  <si>
    <t>8.4.5</t>
  </si>
  <si>
    <t>Other time-related obligations</t>
  </si>
  <si>
    <t>1.2.6</t>
  </si>
  <si>
    <t>PSA 8.4.6</t>
  </si>
  <si>
    <t>Payment for a Community Liaison Officer</t>
  </si>
  <si>
    <t>Sum</t>
  </si>
  <si>
    <t>TOTAL CARRIED FORWARD TO SUMMARY</t>
  </si>
  <si>
    <t xml:space="preserve">TOTAL CARRIED FORWARD </t>
  </si>
  <si>
    <t>TOTAL BROUGHT FORWARD</t>
  </si>
  <si>
    <t>SUB-TOTAL 1</t>
  </si>
  <si>
    <t>CONTINGENCIES (15%)</t>
  </si>
  <si>
    <t>SUB-TOTAL 2</t>
  </si>
  <si>
    <t>ADD VAT (14%)</t>
  </si>
  <si>
    <t>TOTAL CARRIED TO FORM OF TENDER</t>
  </si>
  <si>
    <t>1.2.7</t>
  </si>
  <si>
    <t>Nameboard</t>
  </si>
  <si>
    <t>SABS                             1200 A</t>
  </si>
  <si>
    <t>SCHEDULE 1:  PRELIMINARY AND GENERAL</t>
  </si>
  <si>
    <t xml:space="preserve">SUMMARY </t>
  </si>
  <si>
    <t>AMOUNT</t>
  </si>
  <si>
    <t>Schedule 1: PRELIMINARY AND GENERAL</t>
  </si>
  <si>
    <t>Schedule 3: WATER RETICULATION</t>
  </si>
  <si>
    <t>Schedule 2: BULK PIPELINE</t>
  </si>
  <si>
    <t>Schedule 4: RESERVOIR</t>
  </si>
  <si>
    <t>Construction Costs</t>
  </si>
  <si>
    <t>Preliminary and General</t>
  </si>
  <si>
    <t>Sub-Total A</t>
  </si>
  <si>
    <t>10% Contingecies</t>
  </si>
  <si>
    <t>Sub-Total B</t>
  </si>
  <si>
    <t>14% VAT</t>
  </si>
  <si>
    <t>Total Construction Costs</t>
  </si>
  <si>
    <t>Cost of the Works</t>
  </si>
  <si>
    <t>Basis of Fee Calculation</t>
  </si>
  <si>
    <t>For projects up to R 366 000</t>
  </si>
  <si>
    <t>A Lump Sum or on a Time Basis</t>
  </si>
  <si>
    <t>Where the</t>
  </si>
  <si>
    <t>Primary Fee</t>
  </si>
  <si>
    <t>Secondary fee</t>
  </si>
  <si>
    <t>cost of the works:</t>
  </si>
  <si>
    <t>Exceeds</t>
  </si>
  <si>
    <t>But does not exceed</t>
  </si>
  <si>
    <t xml:space="preserve">R 366,000 </t>
  </si>
  <si>
    <t>R 993,000</t>
  </si>
  <si>
    <t>R 45,750</t>
  </si>
  <si>
    <t>12,5% on the balance over  R 366,000</t>
  </si>
  <si>
    <t>R 4,964,000</t>
  </si>
  <si>
    <t>R 124,130</t>
  </si>
  <si>
    <t>10,0% on the balance over  R 993,000</t>
  </si>
  <si>
    <t>8,0% on the balance over  R 4,964,000</t>
  </si>
  <si>
    <t>6,0% on the balance over  R 18,549,000</t>
  </si>
  <si>
    <t>R 4,946,790</t>
  </si>
  <si>
    <t>5,5% on the balance over  R 74,195,000</t>
  </si>
  <si>
    <t>R 17,533,810</t>
  </si>
  <si>
    <t>5,0% on the balance over  R 303,050,000</t>
  </si>
  <si>
    <t>Professional Costs</t>
  </si>
  <si>
    <t>Professional Fees</t>
  </si>
  <si>
    <t>Disbursments</t>
  </si>
  <si>
    <t>Travelling cost on-site (pro-rata)</t>
  </si>
  <si>
    <t>Printing and Documentation (pro-rata)</t>
  </si>
  <si>
    <t>Survey and other Unforeseen Cost (Time &amp; Cost)</t>
  </si>
  <si>
    <t>Enviromental Impact Assessment  Scoping</t>
  </si>
  <si>
    <t>Geotechnical investigations</t>
  </si>
  <si>
    <t>Total Professional Fees</t>
  </si>
  <si>
    <t>Supervision Costs</t>
  </si>
  <si>
    <t>Supervision Item</t>
  </si>
  <si>
    <t>Rate per month</t>
  </si>
  <si>
    <t>Supervision Fees (8 months)</t>
  </si>
  <si>
    <t>Resident Engineer - Clement Mokoenene</t>
  </si>
  <si>
    <t>Assistant Resident Engineer - Greg Adioubu-Young</t>
  </si>
  <si>
    <t>Disbursments (8 months)</t>
  </si>
  <si>
    <t>Total Supervision Fees</t>
  </si>
  <si>
    <t>Specialized Services</t>
  </si>
  <si>
    <t>Preliminary Project Budget</t>
  </si>
  <si>
    <t>Total</t>
  </si>
  <si>
    <t>2007/2008</t>
  </si>
  <si>
    <t>2008/2009</t>
  </si>
  <si>
    <t>Total Project Budget</t>
  </si>
  <si>
    <t>Total Project Budget including VAT</t>
  </si>
  <si>
    <t>Total Supervision Costs</t>
  </si>
  <si>
    <t>no</t>
  </si>
  <si>
    <t>m2</t>
  </si>
  <si>
    <t>m3</t>
  </si>
  <si>
    <t>m</t>
  </si>
  <si>
    <t>sum</t>
  </si>
  <si>
    <t>Item No</t>
  </si>
  <si>
    <t>Short Description</t>
  </si>
  <si>
    <t xml:space="preserve">Intermediate excavation  </t>
  </si>
  <si>
    <t>ha</t>
  </si>
  <si>
    <t>Removal and grubbing of large trees and tree</t>
  </si>
  <si>
    <t>stumps</t>
  </si>
  <si>
    <t>Quantity</t>
  </si>
  <si>
    <t>Earthworks</t>
  </si>
  <si>
    <t>Clear and grabbing</t>
  </si>
  <si>
    <t>Clearing and Grabbing</t>
  </si>
  <si>
    <t>Setting Out</t>
  </si>
  <si>
    <t>Setting out of the pond perimeter and depth</t>
  </si>
  <si>
    <t>Girth exceeding 1 m up to and including 2 m</t>
  </si>
  <si>
    <t>Girth exceeding 2 m up to and including 4 m</t>
  </si>
  <si>
    <t>Bulk Excavation</t>
  </si>
  <si>
    <t>Extra over item 3,1</t>
  </si>
  <si>
    <t xml:space="preserve">Hard rock excavation      </t>
  </si>
  <si>
    <t>Extra over item 3,1 for temporary stockpiling</t>
  </si>
  <si>
    <t>Concrete Pipe Culverts</t>
  </si>
  <si>
    <t xml:space="preserve">Manholes, catchpits, precast inlet and outlet structures </t>
  </si>
  <si>
    <t>complete:</t>
  </si>
  <si>
    <t>Hydroseeding</t>
  </si>
  <si>
    <t>Clay soil</t>
  </si>
  <si>
    <t>%</t>
  </si>
  <si>
    <t>VAT (15%)</t>
  </si>
  <si>
    <t xml:space="preserve"> TOTAL PROJECT COST ESTIMATE</t>
  </si>
  <si>
    <t>Fencing</t>
  </si>
  <si>
    <r>
      <t xml:space="preserve">Clear and Grub: </t>
    </r>
    <r>
      <rPr>
        <sz val="9"/>
        <rFont val="Arial"/>
        <family val="2"/>
      </rPr>
      <t>02 Stips. 2.0m wide</t>
    </r>
  </si>
  <si>
    <r>
      <rPr>
        <b/>
        <sz val="9"/>
        <rFont val="Arial"/>
        <family val="2"/>
      </rPr>
      <t>Excavation:</t>
    </r>
    <r>
      <rPr>
        <sz val="9"/>
        <rFont val="Arial"/>
        <family val="2"/>
      </rPr>
      <t xml:space="preserve"> Trench excavation: Excavate by machine in all materials for </t>
    </r>
  </si>
  <si>
    <t xml:space="preserve">trenches, backfill, compact to 93% of MAMDD and dispose of surplus </t>
  </si>
  <si>
    <t>material for strip foundations</t>
  </si>
  <si>
    <t>SECTION 1: PRELIMINARY &amp; GENERAL</t>
  </si>
  <si>
    <t>ITEM</t>
  </si>
  <si>
    <t>SANS</t>
  </si>
  <si>
    <t>LI</t>
  </si>
  <si>
    <t>DESCRIPTION</t>
  </si>
  <si>
    <t>UNIT</t>
  </si>
  <si>
    <t>QUANTITY</t>
  </si>
  <si>
    <t>RATE</t>
  </si>
  <si>
    <t>SABS 1200 A</t>
  </si>
  <si>
    <t>1.1</t>
  </si>
  <si>
    <t>FIXED-CHARGES AND VALUE RELATED ITEMS</t>
  </si>
  <si>
    <t>Contractural Requirements</t>
  </si>
  <si>
    <t>Establishment of Facilities on Site</t>
  </si>
  <si>
    <t>8.3.2.1</t>
  </si>
  <si>
    <t>Facilities for the Engineer</t>
  </si>
  <si>
    <t>PSAB-4.2</t>
  </si>
  <si>
    <t>Survey Equipment</t>
  </si>
  <si>
    <t>1200AB-3.1</t>
  </si>
  <si>
    <t>Name Board (1No.)</t>
  </si>
  <si>
    <t>1.1.4</t>
  </si>
  <si>
    <t>PSAB-3.2</t>
  </si>
  <si>
    <t>Office (Type 1)</t>
  </si>
  <si>
    <t>1.1.5</t>
  </si>
  <si>
    <t>PSAB-3.2.2</t>
  </si>
  <si>
    <t>Carports</t>
  </si>
  <si>
    <t>Rate Only</t>
  </si>
  <si>
    <t>8.3.2.2</t>
  </si>
  <si>
    <t>Facilities for the Contractor</t>
  </si>
  <si>
    <t>1.1.6</t>
  </si>
  <si>
    <t>Office ,storage sheds and fencing (PSA-4.2)</t>
  </si>
  <si>
    <t>1.1.7</t>
  </si>
  <si>
    <t>Portable Latrines(PSA-8.3)</t>
  </si>
  <si>
    <t>No.</t>
  </si>
  <si>
    <t>1.1.8</t>
  </si>
  <si>
    <t>Tools and Equipment</t>
  </si>
  <si>
    <t>1.1.9</t>
  </si>
  <si>
    <t>Water Supply,Electric Power and Communications</t>
  </si>
  <si>
    <t>1.1.10</t>
  </si>
  <si>
    <t>Access</t>
  </si>
  <si>
    <t>1.1.11</t>
  </si>
  <si>
    <t>Other Fixed-charge Obligations</t>
  </si>
  <si>
    <t>1.1.12</t>
  </si>
  <si>
    <t>8.3.4</t>
  </si>
  <si>
    <t>Removal of Site Establishment</t>
  </si>
  <si>
    <t xml:space="preserve">1.2 </t>
  </si>
  <si>
    <t>Operation and Maintain of Facilities on site for the Duration of the Construction</t>
  </si>
  <si>
    <t>8.4.2.1</t>
  </si>
  <si>
    <t>Name Boards</t>
  </si>
  <si>
    <t>PSAB-3.3</t>
  </si>
  <si>
    <t>Total Carried Forward</t>
  </si>
  <si>
    <t>LIC</t>
  </si>
  <si>
    <t>Brought Forward</t>
  </si>
  <si>
    <t>Survey Assistant (Approx. 4 hours/week )</t>
  </si>
  <si>
    <t>hours</t>
  </si>
  <si>
    <t>SABS 1200A 8.4.2.2</t>
  </si>
  <si>
    <t>Facilities for Contractor</t>
  </si>
  <si>
    <t>Offices and storage sheds (PSA-4.2)</t>
  </si>
  <si>
    <t>1.2.8</t>
  </si>
  <si>
    <t>Portables latrines (PSA 8.3)</t>
  </si>
  <si>
    <t>1.2.9</t>
  </si>
  <si>
    <t>1.2.10</t>
  </si>
  <si>
    <t>Water Supplies,electric power and Communications</t>
  </si>
  <si>
    <t>1.2.11</t>
  </si>
  <si>
    <t>1.2.12</t>
  </si>
  <si>
    <t>Supervision for the Duration of Construction</t>
  </si>
  <si>
    <t xml:space="preserve">Sum </t>
  </si>
  <si>
    <t>1.2.13</t>
  </si>
  <si>
    <t xml:space="preserve">Company and Head Office Overhead Costs for the Duration of the Construction </t>
  </si>
  <si>
    <t>1.2.14</t>
  </si>
  <si>
    <t>Survey "as-built" position and levels of all new and existing infrastructure</t>
  </si>
  <si>
    <t>1.2.15</t>
  </si>
  <si>
    <t>Other Time-related Obligations</t>
  </si>
  <si>
    <t>1.3</t>
  </si>
  <si>
    <t>PSA-6</t>
  </si>
  <si>
    <t>PROVISIONAL AMOUNTS BY ENGINEER</t>
  </si>
  <si>
    <t>1.3.1</t>
  </si>
  <si>
    <t>PSA-6.1</t>
  </si>
  <si>
    <t>Independent testing specified by the Engineer</t>
  </si>
  <si>
    <t>P.Sum</t>
  </si>
  <si>
    <t>1.3.2</t>
  </si>
  <si>
    <t>Overheads,Charges and Profit on items 1.3.1 above</t>
  </si>
  <si>
    <t>1.3.3</t>
  </si>
  <si>
    <t>PSA-6.2</t>
  </si>
  <si>
    <t>Provision for training</t>
  </si>
  <si>
    <t>1.3.4</t>
  </si>
  <si>
    <t>Overheads ,Charges and Profit on items 1.3.3 above</t>
  </si>
  <si>
    <t>1.3.5</t>
  </si>
  <si>
    <t>PSA-6.10</t>
  </si>
  <si>
    <t>Provision for Community Liaison Officer@ R5000./month</t>
  </si>
  <si>
    <t>1.3.6</t>
  </si>
  <si>
    <t>Overheads,Charges and  Profit on Items 1.3.13</t>
  </si>
  <si>
    <t>1.3.7</t>
  </si>
  <si>
    <t>PSA-6.12</t>
  </si>
  <si>
    <t>Provision for PPE</t>
  </si>
  <si>
    <t>1.3.8</t>
  </si>
  <si>
    <t>Overheads,Charges and Profit on Item 1.3.15</t>
  </si>
  <si>
    <t>1.4</t>
  </si>
  <si>
    <t>8.7</t>
  </si>
  <si>
    <t>DAYWORKS</t>
  </si>
  <si>
    <t>1.4.1</t>
  </si>
  <si>
    <t>Materials</t>
  </si>
  <si>
    <t>1.4.2</t>
  </si>
  <si>
    <t>Overheads,Charges and Profit on Item 1.4.1</t>
  </si>
  <si>
    <t>1.4.3</t>
  </si>
  <si>
    <t>Labour</t>
  </si>
  <si>
    <t>1.4.4</t>
  </si>
  <si>
    <t>Skilled</t>
  </si>
  <si>
    <t>h</t>
  </si>
  <si>
    <t>1.4.5</t>
  </si>
  <si>
    <t>Semi-Skilled</t>
  </si>
  <si>
    <t>1.4.6</t>
  </si>
  <si>
    <t>General Labour</t>
  </si>
  <si>
    <t>1.4.7</t>
  </si>
  <si>
    <t>Plant and Equipment</t>
  </si>
  <si>
    <t>1.4.8</t>
  </si>
  <si>
    <t>Crawler excavator(70-80kW)</t>
  </si>
  <si>
    <t>1.4.9</t>
  </si>
  <si>
    <t>Backhoe loader (50-60 kW)</t>
  </si>
  <si>
    <t>1.4.10</t>
  </si>
  <si>
    <t>Walk-behind vibrating roller</t>
  </si>
  <si>
    <t>1.4.11</t>
  </si>
  <si>
    <t>Compressor (175cfm),including hoses and breakers</t>
  </si>
  <si>
    <t>1.4.12</t>
  </si>
  <si>
    <t>Concrete Mixer (150-250 litre)</t>
  </si>
  <si>
    <t>1.4.13</t>
  </si>
  <si>
    <t>Water Pump (75mm),including suction and delivery hoses</t>
  </si>
  <si>
    <t>1.4.14</t>
  </si>
  <si>
    <r>
      <t>Tipper trucks (6m</t>
    </r>
    <r>
      <rPr>
        <sz val="10"/>
        <rFont val="Calibri"/>
        <family val="2"/>
      </rPr>
      <t>³</t>
    </r>
    <r>
      <rPr>
        <sz val="10"/>
        <rFont val="Arial"/>
        <family val="2"/>
      </rPr>
      <t>)</t>
    </r>
  </si>
  <si>
    <t>1.4.15</t>
  </si>
  <si>
    <t>1 ton bakkie</t>
  </si>
  <si>
    <t>1.4.16</t>
  </si>
  <si>
    <t>Plate Compactor</t>
  </si>
  <si>
    <t>1.4.17</t>
  </si>
  <si>
    <t>220 Volt generator</t>
  </si>
  <si>
    <t>1.5</t>
  </si>
  <si>
    <t>8.8</t>
  </si>
  <si>
    <t>TEMPORARY WORKS</t>
  </si>
  <si>
    <t>1.5.1</t>
  </si>
  <si>
    <t>8.8.2</t>
  </si>
  <si>
    <t>Deal with traffic</t>
  </si>
  <si>
    <t>1.6</t>
  </si>
  <si>
    <t>HEALTH &amp; SAFETY</t>
  </si>
  <si>
    <t>Compliance with the occupational Health and Safety Act(Act 85 of 1993) and applicable regulations(Construction Regulations ,2003),and the Employers Health &amp; Safety Specification boundninto this document:</t>
  </si>
  <si>
    <t>1.6.1</t>
  </si>
  <si>
    <t>Prepation of Health &amp; Safety Plan</t>
  </si>
  <si>
    <t>1.6.2</t>
  </si>
  <si>
    <t>Provision of Health and Safety file</t>
  </si>
  <si>
    <t>1.6.3</t>
  </si>
  <si>
    <t>Provision Construction supervisors</t>
  </si>
  <si>
    <t>1.6.4</t>
  </si>
  <si>
    <t>Provision of  safety officer( full-time and registered with the SACPCMP as a Construction Health &amp; Safety Practitioner)</t>
  </si>
  <si>
    <t>1.6.5</t>
  </si>
  <si>
    <t>Health and Safety training</t>
  </si>
  <si>
    <t>1.6.6</t>
  </si>
  <si>
    <t>Provision of personal protective clothing and equipment(Contractors staff)</t>
  </si>
  <si>
    <t>1.6.7</t>
  </si>
  <si>
    <t>Provision of Safety fences,signs and barricades</t>
  </si>
  <si>
    <t>Total Carried to Summary</t>
  </si>
  <si>
    <t>2,2,1</t>
  </si>
  <si>
    <t>2,2,2</t>
  </si>
  <si>
    <t>4,1,1</t>
  </si>
  <si>
    <t>4,1,1,1</t>
  </si>
  <si>
    <t>4,1,1,2</t>
  </si>
  <si>
    <t>4,1,2</t>
  </si>
  <si>
    <t>4,1,3</t>
  </si>
  <si>
    <t>28m pump lift. Pump to be on a frame with wheel.</t>
  </si>
  <si>
    <r>
      <rPr>
        <b/>
        <sz val="9"/>
        <rFont val="Arial"/>
        <family val="2"/>
      </rPr>
      <t>Flexible Hose Pipe:</t>
    </r>
    <r>
      <rPr>
        <sz val="9"/>
        <rFont val="Arial"/>
        <family val="2"/>
      </rPr>
      <t xml:space="preserve"> 40m length 75-80mm flexible hose pipe</t>
    </r>
  </si>
  <si>
    <t>SECTION 2: CONSTRUCTION OF DETENTION PONDS</t>
  </si>
  <si>
    <t>SECTION 2: DETENION PONDS CONSTRUCTION</t>
  </si>
  <si>
    <t>COST ESTIMATE SUMMARY</t>
  </si>
  <si>
    <t xml:space="preserve">SUB-TOTAL </t>
  </si>
  <si>
    <t>SUB-TOTAL INCL. CONTIGENCIES</t>
  </si>
  <si>
    <t>Outlet Structure wingwall and riprap protection</t>
  </si>
  <si>
    <t>Filter Diaphragm (3m height)</t>
  </si>
  <si>
    <t>Extra over item 3,1 for disposing of spoil material on at the cemetery</t>
  </si>
  <si>
    <t>(within 2km)</t>
  </si>
  <si>
    <r>
      <t xml:space="preserve">Gates: </t>
    </r>
    <r>
      <rPr>
        <sz val="9"/>
        <rFont val="Arial"/>
        <family val="2"/>
      </rPr>
      <t>6m length x 1.2m height farm gate (galvanised steel and mesh wire)</t>
    </r>
  </si>
  <si>
    <r>
      <t xml:space="preserve">Barbed wire fence: </t>
    </r>
    <r>
      <rPr>
        <sz val="9"/>
        <rFont val="Arial"/>
        <family val="2"/>
      </rPr>
      <t>Supply and erection of new barbed wire  fence</t>
    </r>
  </si>
  <si>
    <t>complete with foundations corner poles, main poes, intermediate poles,</t>
  </si>
  <si>
    <t>tying wires, nailes and all other accessoires</t>
  </si>
  <si>
    <t>Contigencies @ 10%</t>
  </si>
  <si>
    <t>GEO-MEMBRANE - 2mm Thick HDPE Seam Welded (Butt ot Similar)</t>
  </si>
  <si>
    <t>150mm Thick G5 layers compacted to 98% proctor density @ -1% to 3% above moisture content</t>
  </si>
  <si>
    <t>150mm Thick sandy layers compacted to 95% proctor density @ -1% to 3% above moisture content</t>
  </si>
  <si>
    <t>Rip, Shape and Compact Cut Slopes to 93% proctor density @ -1% to 3% above moisture content</t>
  </si>
  <si>
    <t>150mm Thick f1 sand layer comapcted to 93% proctor density @ -1% to 3% above moisture content</t>
  </si>
  <si>
    <t>150mm Thick F1 Filter sand layer comapcted to 93% proctor density @ -1% to 3% above moisture content</t>
  </si>
  <si>
    <t>150mm Thick G7 layer comapcted to 93% proctor density @ -1% to 3% above moisture content</t>
  </si>
  <si>
    <t>1.6.8</t>
  </si>
  <si>
    <t>Provision for Special Security to prevent or deal with unrest caused by business forums and local subcontractors as well community unrest due to community.</t>
  </si>
  <si>
    <t>Overheads,Charges and Profit on items 1.6.8 above</t>
  </si>
  <si>
    <t>110.MM-450mm diameter Ogee class 75D on class C bedding</t>
  </si>
  <si>
    <r>
      <t xml:space="preserve">Portable Water Pump: </t>
    </r>
    <r>
      <rPr>
        <sz val="9"/>
        <rFont val="Arial"/>
        <family val="2"/>
      </rPr>
      <t xml:space="preserve">42m3/hr max capacity, 5m-7m suction head and </t>
    </r>
  </si>
  <si>
    <t>Excavate in all materials and dispose off on the existing cemetery site(within 10km)</t>
  </si>
  <si>
    <t>(i) Pond Stage Controlled Outlet Structure per manufacturers's detail</t>
  </si>
  <si>
    <t>Westhaven Cemetery Detention Pond BOQ</t>
  </si>
  <si>
    <t>Westhaven Cemetery Dention Pond BOQ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</si>
</sst>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4" formatCode="_-&quot;R&quot;* #,##0.00_-;\-&quot;R&quot;* #,##0.00_-;_-&quot;R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 &quot;R&quot;\ * #,##0.00_ ;_ &quot;R&quot;\ * \-#,##0.00_ ;_ &quot;R&quot;\ * &quot;-&quot;??_ ;_ @_ "/>
    <numFmt numFmtId="167" formatCode="_(&quot;R&quot;* #,##0.00_);_(&quot;R&quot;* \(#,##0.00\);_(&quot;R&quot;* &quot;-&quot;??_);_(@_)"/>
    <numFmt numFmtId="168" formatCode="_ &quot;R&quot;\ * #,##0_ ;_ &quot;R&quot;\ * \-#,##0_ ;_ &quot;R&quot;\ * &quot;-&quot;??_ ;_ @_ "/>
    <numFmt numFmtId="169" formatCode="[$R-1C09]\ #,##0.00"/>
    <numFmt numFmtId="170" formatCode="0.000%"/>
    <numFmt numFmtId="171" formatCode="[$R-1C09]\ #,##0"/>
    <numFmt numFmtId="172" formatCode="_([$R-430]* #,##0.00_);_([$R-430]* \(#,##0.00\);_([$R-430]* &quot;-&quot;??_);_(@_)"/>
    <numFmt numFmtId="173" formatCode="0_ ;\-0\ "/>
    <numFmt numFmtId="174" formatCode="0.0"/>
    <numFmt numFmtId="175" formatCode="[$-409]d/mmm/yy;@"/>
    <numFmt numFmtId="176" formatCode="&quot;R&quot;#,##0.00"/>
    <numFmt numFmtId="177" formatCode="&quot;R&quot;#,##0.00_);\(&quot;R&quot;#,##0.00\)"/>
    <numFmt numFmtId="178" formatCode="&quot;R&quot;\ #,##0.00"/>
    <numFmt numFmtId="179" formatCode="_-[$R-1C09]* #,##0.00_-;\-[$R-1C09]* #,##0.00_-;_-[$R-1C09]* &quot;-&quot;??_-;_-@_-"/>
    <numFmt numFmtId="180" formatCode="#,##0.0"/>
    <numFmt numFmtId="181" formatCode="#,##0.000"/>
  </numFmts>
  <fonts count="6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sz val="10"/>
      <color indexed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Comic Sans MS"/>
      <family val="4"/>
    </font>
    <font>
      <b/>
      <sz val="8"/>
      <color indexed="8"/>
      <name val="MS Sans Serif"/>
      <family val="2"/>
    </font>
    <font>
      <sz val="8"/>
      <color indexed="8"/>
      <name val="MS Sans Serif"/>
      <family val="2"/>
    </font>
    <font>
      <sz val="8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urier New"/>
      <family val="3"/>
    </font>
    <font>
      <b/>
      <u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MS Sans Serif"/>
    </font>
    <font>
      <b/>
      <i/>
      <sz val="9"/>
      <name val="Arial"/>
      <family val="2"/>
    </font>
    <font>
      <b/>
      <u/>
      <sz val="9"/>
      <name val="Arial"/>
      <family val="2"/>
    </font>
    <font>
      <u/>
      <sz val="10"/>
      <name val="Times New Roman"/>
      <family val="1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trike/>
      <sz val="10"/>
      <name val="Arial"/>
      <family val="2"/>
    </font>
    <font>
      <i/>
      <u/>
      <sz val="10"/>
      <name val="Arial"/>
      <family val="2"/>
    </font>
    <font>
      <sz val="10"/>
      <name val="Calibri"/>
      <family val="2"/>
    </font>
    <font>
      <i/>
      <sz val="9"/>
      <color indexed="8"/>
      <name val="MS Sans Serif"/>
    </font>
    <font>
      <b/>
      <sz val="10"/>
      <color indexed="8"/>
      <name val="MS Sans Serif"/>
    </font>
    <font>
      <b/>
      <sz val="9"/>
      <color indexed="8"/>
      <name val="MS Sans Serif"/>
    </font>
    <font>
      <sz val="10"/>
      <color rgb="FFFF0000"/>
      <name val="MS Sans Serif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0" fillId="22" borderId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3" borderId="0" applyNumberFormat="0" applyBorder="0" applyAlignment="0" applyProtection="0"/>
    <xf numFmtId="0" fontId="39" fillId="0" borderId="0"/>
    <xf numFmtId="0" fontId="10" fillId="0" borderId="0"/>
    <xf numFmtId="0" fontId="37" fillId="0" borderId="0"/>
    <xf numFmtId="0" fontId="10" fillId="0" borderId="0"/>
    <xf numFmtId="0" fontId="39" fillId="0" borderId="0"/>
    <xf numFmtId="0" fontId="12" fillId="0" borderId="0"/>
    <xf numFmtId="0" fontId="10" fillId="0" borderId="0"/>
    <xf numFmtId="0" fontId="5" fillId="24" borderId="7" applyNumberFormat="0" applyFont="0" applyAlignment="0" applyProtection="0"/>
    <xf numFmtId="0" fontId="38" fillId="0" borderId="0"/>
    <xf numFmtId="0" fontId="33" fillId="20" borderId="8" applyNumberFormat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165" fontId="40" fillId="0" borderId="0" applyFont="0" applyFill="0" applyBorder="0" applyAlignment="0" applyProtection="0"/>
    <xf numFmtId="0" fontId="46" fillId="0" borderId="0"/>
    <xf numFmtId="0" fontId="10" fillId="0" borderId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3" fontId="40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43" fontId="40" fillId="0" borderId="0" applyFont="0" applyFill="0" applyBorder="0" applyAlignment="0" applyProtection="0"/>
    <xf numFmtId="175" fontId="1" fillId="0" borderId="0"/>
    <xf numFmtId="175" fontId="1" fillId="0" borderId="0"/>
    <xf numFmtId="164" fontId="40" fillId="0" borderId="0" applyFont="0" applyFill="0" applyBorder="0" applyAlignment="0" applyProtection="0"/>
  </cellStyleXfs>
  <cellXfs count="381">
    <xf numFmtId="0" fontId="0" fillId="0" borderId="0" xfId="0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1" xfId="0" quotePrefix="1" applyBorder="1" applyAlignment="1">
      <alignment horizontal="left" vertical="center" wrapText="1"/>
    </xf>
    <xf numFmtId="0" fontId="0" fillId="0" borderId="11" xfId="0" quotePrefix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6" fillId="0" borderId="11" xfId="0" quotePrefix="1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13" xfId="0" quotePrefix="1" applyBorder="1" applyAlignment="1">
      <alignment horizontal="left" vertical="center" wrapText="1"/>
    </xf>
    <xf numFmtId="0" fontId="0" fillId="0" borderId="13" xfId="0" quotePrefix="1" applyBorder="1" applyAlignment="1">
      <alignment horizontal="center" vertical="center" wrapText="1"/>
    </xf>
    <xf numFmtId="0" fontId="0" fillId="0" borderId="13" xfId="0" quotePrefix="1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quotePrefix="1" applyBorder="1" applyAlignment="1">
      <alignment vertical="center" wrapText="1"/>
    </xf>
    <xf numFmtId="0" fontId="13" fillId="0" borderId="14" xfId="50" applyFont="1" applyBorder="1" applyAlignment="1">
      <alignment vertical="center"/>
    </xf>
    <xf numFmtId="0" fontId="14" fillId="0" borderId="14" xfId="50" applyFont="1" applyBorder="1" applyAlignment="1">
      <alignment vertical="center"/>
    </xf>
    <xf numFmtId="0" fontId="13" fillId="0" borderId="15" xfId="50" applyFont="1" applyBorder="1" applyAlignment="1">
      <alignment horizontal="center" vertical="center"/>
    </xf>
    <xf numFmtId="0" fontId="14" fillId="0" borderId="0" xfId="50" applyFont="1" applyAlignment="1">
      <alignment vertical="center"/>
    </xf>
    <xf numFmtId="0" fontId="14" fillId="0" borderId="16" xfId="50" applyFont="1" applyBorder="1" applyAlignment="1">
      <alignment vertical="center"/>
    </xf>
    <xf numFmtId="0" fontId="14" fillId="0" borderId="17" xfId="50" applyFont="1" applyBorder="1" applyAlignment="1">
      <alignment vertical="center"/>
    </xf>
    <xf numFmtId="168" fontId="14" fillId="0" borderId="18" xfId="50" applyNumberFormat="1" applyFont="1" applyBorder="1" applyAlignment="1">
      <alignment vertical="center"/>
    </xf>
    <xf numFmtId="168" fontId="14" fillId="0" borderId="16" xfId="50" applyNumberFormat="1" applyFont="1" applyBorder="1" applyAlignment="1">
      <alignment vertical="center"/>
    </xf>
    <xf numFmtId="168" fontId="14" fillId="0" borderId="15" xfId="50" applyNumberFormat="1" applyFont="1" applyBorder="1" applyAlignment="1">
      <alignment vertical="center"/>
    </xf>
    <xf numFmtId="169" fontId="14" fillId="0" borderId="15" xfId="50" applyNumberFormat="1" applyFont="1" applyBorder="1" applyAlignment="1">
      <alignment vertical="center"/>
    </xf>
    <xf numFmtId="169" fontId="14" fillId="0" borderId="0" xfId="50" applyNumberFormat="1" applyFont="1" applyAlignment="1">
      <alignment vertical="center"/>
    </xf>
    <xf numFmtId="0" fontId="10" fillId="0" borderId="0" xfId="51"/>
    <xf numFmtId="0" fontId="11" fillId="0" borderId="19" xfId="51" applyFont="1" applyBorder="1"/>
    <xf numFmtId="170" fontId="10" fillId="0" borderId="0" xfId="55" applyNumberFormat="1" applyFont="1"/>
    <xf numFmtId="0" fontId="11" fillId="0" borderId="10" xfId="51" applyFont="1" applyBorder="1"/>
    <xf numFmtId="0" fontId="10" fillId="0" borderId="10" xfId="51" applyBorder="1"/>
    <xf numFmtId="167" fontId="10" fillId="0" borderId="10" xfId="51" applyNumberFormat="1" applyBorder="1"/>
    <xf numFmtId="0" fontId="16" fillId="0" borderId="20" xfId="51" applyFont="1" applyBorder="1" applyAlignment="1">
      <alignment horizontal="center"/>
    </xf>
    <xf numFmtId="0" fontId="15" fillId="0" borderId="21" xfId="51" applyFont="1" applyBorder="1" applyAlignment="1">
      <alignment horizontal="justify"/>
    </xf>
    <xf numFmtId="0" fontId="7" fillId="0" borderId="22" xfId="51" applyFont="1" applyBorder="1" applyAlignment="1">
      <alignment horizontal="justify"/>
    </xf>
    <xf numFmtId="0" fontId="15" fillId="0" borderId="23" xfId="51" applyFont="1" applyBorder="1" applyAlignment="1">
      <alignment horizontal="justify"/>
    </xf>
    <xf numFmtId="3" fontId="15" fillId="0" borderId="21" xfId="51" applyNumberFormat="1" applyFont="1" applyBorder="1" applyAlignment="1">
      <alignment horizontal="justify"/>
    </xf>
    <xf numFmtId="3" fontId="7" fillId="0" borderId="22" xfId="51" applyNumberFormat="1" applyFont="1" applyBorder="1" applyAlignment="1">
      <alignment horizontal="justify"/>
    </xf>
    <xf numFmtId="3" fontId="15" fillId="0" borderId="24" xfId="51" applyNumberFormat="1" applyFont="1" applyBorder="1" applyAlignment="1">
      <alignment horizontal="justify"/>
    </xf>
    <xf numFmtId="0" fontId="7" fillId="0" borderId="20" xfId="51" applyFont="1" applyBorder="1" applyAlignment="1">
      <alignment horizontal="justify"/>
    </xf>
    <xf numFmtId="0" fontId="15" fillId="0" borderId="25" xfId="51" applyFont="1" applyBorder="1" applyAlignment="1">
      <alignment horizontal="justify"/>
    </xf>
    <xf numFmtId="0" fontId="15" fillId="0" borderId="10" xfId="51" applyFont="1" applyFill="1" applyBorder="1" applyAlignment="1">
      <alignment horizontal="justify"/>
    </xf>
    <xf numFmtId="0" fontId="15" fillId="25" borderId="10" xfId="51" applyFont="1" applyFill="1" applyBorder="1" applyAlignment="1">
      <alignment horizontal="left" vertical="center" wrapText="1" indent="1"/>
    </xf>
    <xf numFmtId="167" fontId="15" fillId="25" borderId="10" xfId="51" applyNumberFormat="1" applyFont="1" applyFill="1" applyBorder="1" applyAlignment="1">
      <alignment horizontal="center" vertical="center" wrapText="1"/>
    </xf>
    <xf numFmtId="43" fontId="10" fillId="0" borderId="10" xfId="51" applyNumberFormat="1" applyBorder="1"/>
    <xf numFmtId="0" fontId="15" fillId="25" borderId="0" xfId="51" applyFont="1" applyFill="1" applyBorder="1" applyAlignment="1">
      <alignment horizontal="left" vertical="center" wrapText="1"/>
    </xf>
    <xf numFmtId="0" fontId="11" fillId="0" borderId="10" xfId="51" applyFont="1" applyFill="1" applyBorder="1" applyAlignment="1">
      <alignment horizontal="justify"/>
    </xf>
    <xf numFmtId="167" fontId="11" fillId="0" borderId="10" xfId="51" applyNumberFormat="1" applyFont="1" applyBorder="1"/>
    <xf numFmtId="0" fontId="15" fillId="0" borderId="10" xfId="51" applyFont="1" applyFill="1" applyBorder="1" applyAlignment="1">
      <alignment horizontal="left" indent="1"/>
    </xf>
    <xf numFmtId="167" fontId="10" fillId="0" borderId="13" xfId="51" applyNumberFormat="1" applyBorder="1"/>
    <xf numFmtId="0" fontId="10" fillId="0" borderId="13" xfId="51" applyBorder="1"/>
    <xf numFmtId="0" fontId="10" fillId="0" borderId="11" xfId="51" applyBorder="1"/>
    <xf numFmtId="0" fontId="11" fillId="25" borderId="26" xfId="51" applyFont="1" applyFill="1" applyBorder="1" applyAlignment="1">
      <alignment horizontal="left" vertical="center" wrapText="1"/>
    </xf>
    <xf numFmtId="43" fontId="11" fillId="0" borderId="10" xfId="51" applyNumberFormat="1" applyFont="1" applyBorder="1"/>
    <xf numFmtId="0" fontId="10" fillId="0" borderId="19" xfId="51" applyBorder="1"/>
    <xf numFmtId="0" fontId="11" fillId="26" borderId="12" xfId="51" applyFont="1" applyFill="1" applyBorder="1"/>
    <xf numFmtId="0" fontId="11" fillId="26" borderId="12" xfId="51" applyFont="1" applyFill="1" applyBorder="1" applyAlignment="1">
      <alignment horizontal="center"/>
    </xf>
    <xf numFmtId="0" fontId="15" fillId="25" borderId="10" xfId="51" applyFont="1" applyFill="1" applyBorder="1" applyAlignment="1">
      <alignment vertical="center" wrapText="1"/>
    </xf>
    <xf numFmtId="0" fontId="10" fillId="0" borderId="10" xfId="51" applyFill="1" applyBorder="1"/>
    <xf numFmtId="0" fontId="10" fillId="0" borderId="10" xfId="51" applyFont="1" applyBorder="1"/>
    <xf numFmtId="167" fontId="10" fillId="0" borderId="10" xfId="51" applyNumberFormat="1" applyFont="1" applyBorder="1"/>
    <xf numFmtId="0" fontId="17" fillId="0" borderId="10" xfId="0" applyFont="1" applyBorder="1" applyAlignment="1">
      <alignment horizontal="center" vertical="center" wrapText="1"/>
    </xf>
    <xf numFmtId="171" fontId="17" fillId="0" borderId="1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13" xfId="0" quotePrefix="1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171" fontId="18" fillId="0" borderId="13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11" xfId="0" applyFont="1" applyBorder="1" applyAlignment="1">
      <alignment horizontal="center" vertical="center" wrapText="1"/>
    </xf>
    <xf numFmtId="171" fontId="18" fillId="0" borderId="11" xfId="0" applyNumberFormat="1" applyFont="1" applyBorder="1" applyAlignment="1">
      <alignment horizontal="center" vertical="center" wrapText="1"/>
    </xf>
    <xf numFmtId="171" fontId="19" fillId="0" borderId="11" xfId="0" applyNumberFormat="1" applyFont="1" applyBorder="1" applyAlignment="1">
      <alignment horizontal="center" vertical="center" wrapText="1"/>
    </xf>
    <xf numFmtId="2" fontId="19" fillId="0" borderId="27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2" fontId="18" fillId="0" borderId="0" xfId="0" applyNumberFormat="1" applyFont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171" fontId="18" fillId="0" borderId="12" xfId="0" applyNumberFormat="1" applyFont="1" applyBorder="1" applyAlignment="1">
      <alignment horizontal="center" vertical="center" wrapText="1"/>
    </xf>
    <xf numFmtId="171" fontId="19" fillId="0" borderId="12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171" fontId="17" fillId="0" borderId="10" xfId="0" applyNumberFormat="1" applyFont="1" applyBorder="1" applyAlignment="1">
      <alignment vertical="center"/>
    </xf>
    <xf numFmtId="169" fontId="17" fillId="0" borderId="10" xfId="0" applyNumberFormat="1" applyFont="1" applyBorder="1" applyAlignment="1">
      <alignment horizontal="center" vertical="center"/>
    </xf>
    <xf numFmtId="2" fontId="18" fillId="0" borderId="0" xfId="0" applyNumberFormat="1" applyFont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171" fontId="18" fillId="0" borderId="0" xfId="0" applyNumberFormat="1" applyFont="1" applyAlignment="1">
      <alignment horizontal="center" vertical="center" wrapText="1"/>
    </xf>
    <xf numFmtId="0" fontId="41" fillId="27" borderId="10" xfId="0" applyFont="1" applyFill="1" applyBorder="1" applyAlignment="1">
      <alignment horizontal="center" vertical="center" wrapText="1"/>
    </xf>
    <xf numFmtId="49" fontId="41" fillId="27" borderId="28" xfId="0" applyNumberFormat="1" applyFont="1" applyFill="1" applyBorder="1" applyAlignment="1">
      <alignment horizontal="center" vertical="center" wrapText="1"/>
    </xf>
    <xf numFmtId="49" fontId="41" fillId="27" borderId="14" xfId="0" applyNumberFormat="1" applyFont="1" applyFill="1" applyBorder="1" applyAlignment="1">
      <alignment horizontal="center" vertical="center" wrapText="1"/>
    </xf>
    <xf numFmtId="0" fontId="41" fillId="27" borderId="26" xfId="0" applyFont="1" applyFill="1" applyBorder="1" applyAlignment="1">
      <alignment horizontal="center" vertical="center" wrapText="1"/>
    </xf>
    <xf numFmtId="0" fontId="41" fillId="27" borderId="10" xfId="0" applyFont="1" applyFill="1" applyBorder="1" applyAlignment="1">
      <alignment horizontal="center" vertical="center"/>
    </xf>
    <xf numFmtId="4" fontId="41" fillId="27" borderId="10" xfId="0" applyNumberFormat="1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/>
    </xf>
    <xf numFmtId="0" fontId="42" fillId="0" borderId="0" xfId="0" applyFont="1" applyBorder="1" applyAlignment="1">
      <alignment horizontal="left"/>
    </xf>
    <xf numFmtId="0" fontId="41" fillId="0" borderId="11" xfId="0" applyFont="1" applyBorder="1" applyAlignment="1">
      <alignment horizontal="center" vertical="center"/>
    </xf>
    <xf numFmtId="0" fontId="45" fillId="0" borderId="0" xfId="53" applyFont="1" applyBorder="1" applyAlignment="1">
      <alignment horizontal="left"/>
    </xf>
    <xf numFmtId="167" fontId="42" fillId="0" borderId="11" xfId="62" applyNumberFormat="1" applyFont="1" applyFill="1" applyBorder="1" applyAlignment="1">
      <alignment horizontal="right"/>
    </xf>
    <xf numFmtId="0" fontId="41" fillId="0" borderId="0" xfId="0" applyFont="1" applyBorder="1" applyAlignment="1">
      <alignment horizontal="left"/>
    </xf>
    <xf numFmtId="173" fontId="42" fillId="0" borderId="11" xfId="33" applyNumberFormat="1" applyFont="1" applyBorder="1" applyAlignment="1">
      <alignment horizontal="center"/>
    </xf>
    <xf numFmtId="167" fontId="42" fillId="0" borderId="11" xfId="33" applyNumberFormat="1" applyFont="1" applyFill="1" applyBorder="1" applyAlignment="1">
      <alignment horizontal="right"/>
    </xf>
    <xf numFmtId="167" fontId="42" fillId="0" borderId="11" xfId="33" applyNumberFormat="1" applyFont="1" applyBorder="1" applyAlignment="1">
      <alignment horizontal="right"/>
    </xf>
    <xf numFmtId="167" fontId="42" fillId="0" borderId="11" xfId="62" applyNumberFormat="1" applyFont="1" applyBorder="1" applyAlignment="1">
      <alignment horizontal="right"/>
    </xf>
    <xf numFmtId="173" fontId="42" fillId="0" borderId="11" xfId="62" applyNumberFormat="1" applyFont="1" applyBorder="1" applyAlignment="1">
      <alignment horizontal="center"/>
    </xf>
    <xf numFmtId="0" fontId="42" fillId="0" borderId="12" xfId="0" applyFont="1" applyBorder="1" applyAlignment="1">
      <alignment horizontal="center" vertical="center"/>
    </xf>
    <xf numFmtId="0" fontId="42" fillId="0" borderId="19" xfId="0" applyFont="1" applyBorder="1" applyAlignment="1">
      <alignment horizontal="left"/>
    </xf>
    <xf numFmtId="0" fontId="42" fillId="0" borderId="12" xfId="0" applyFont="1" applyBorder="1" applyAlignment="1">
      <alignment horizontal="center"/>
    </xf>
    <xf numFmtId="167" fontId="42" fillId="0" borderId="12" xfId="0" applyNumberFormat="1" applyFont="1" applyFill="1" applyBorder="1" applyAlignment="1">
      <alignment horizontal="right"/>
    </xf>
    <xf numFmtId="167" fontId="42" fillId="0" borderId="12" xfId="62" applyNumberFormat="1" applyFont="1" applyBorder="1" applyAlignment="1">
      <alignment horizontal="right"/>
    </xf>
    <xf numFmtId="0" fontId="42" fillId="0" borderId="14" xfId="0" applyFont="1" applyBorder="1" applyAlignment="1">
      <alignment horizontal="center"/>
    </xf>
    <xf numFmtId="167" fontId="42" fillId="0" borderId="10" xfId="0" applyNumberFormat="1" applyFont="1" applyFill="1" applyBorder="1" applyAlignment="1">
      <alignment horizontal="right" vertical="center" wrapText="1"/>
    </xf>
    <xf numFmtId="0" fontId="43" fillId="0" borderId="28" xfId="0" applyFont="1" applyBorder="1" applyAlignment="1">
      <alignment horizontal="center" vertical="center"/>
    </xf>
    <xf numFmtId="0" fontId="4" fillId="0" borderId="27" xfId="0" applyFont="1" applyBorder="1" applyProtection="1"/>
    <xf numFmtId="166" fontId="42" fillId="0" borderId="11" xfId="33" applyNumberFormat="1" applyFont="1" applyBorder="1" applyAlignment="1">
      <alignment horizontal="right"/>
    </xf>
    <xf numFmtId="0" fontId="0" fillId="0" borderId="0" xfId="0"/>
    <xf numFmtId="174" fontId="41" fillId="0" borderId="11" xfId="0" applyNumberFormat="1" applyFont="1" applyBorder="1" applyAlignment="1">
      <alignment horizontal="center" vertical="center"/>
    </xf>
    <xf numFmtId="0" fontId="44" fillId="0" borderId="0" xfId="0" applyFont="1" applyBorder="1" applyAlignment="1">
      <alignment horizontal="left"/>
    </xf>
    <xf numFmtId="0" fontId="4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174" fontId="4" fillId="0" borderId="11" xfId="0" applyNumberFormat="1" applyFont="1" applyBorder="1" applyAlignment="1">
      <alignment horizontal="center" vertical="center"/>
    </xf>
    <xf numFmtId="174" fontId="42" fillId="0" borderId="11" xfId="0" applyNumberFormat="1" applyFont="1" applyBorder="1" applyAlignment="1">
      <alignment horizontal="center" vertical="center"/>
    </xf>
    <xf numFmtId="176" fontId="42" fillId="0" borderId="11" xfId="33" applyNumberFormat="1" applyFont="1" applyBorder="1" applyAlignment="1">
      <alignment horizontal="center"/>
    </xf>
    <xf numFmtId="9" fontId="42" fillId="0" borderId="11" xfId="55" applyFont="1" applyFill="1" applyBorder="1" applyAlignment="1">
      <alignment horizontal="center"/>
    </xf>
    <xf numFmtId="176" fontId="42" fillId="0" borderId="11" xfId="0" applyNumberFormat="1" applyFont="1" applyBorder="1" applyAlignment="1">
      <alignment horizontal="center"/>
    </xf>
    <xf numFmtId="44" fontId="0" fillId="0" borderId="0" xfId="0" applyNumberFormat="1"/>
    <xf numFmtId="0" fontId="48" fillId="0" borderId="0" xfId="0" applyFont="1" applyBorder="1" applyAlignment="1">
      <alignment horizontal="left"/>
    </xf>
    <xf numFmtId="0" fontId="47" fillId="0" borderId="0" xfId="0" applyFont="1" applyBorder="1" applyAlignment="1">
      <alignment horizontal="left"/>
    </xf>
    <xf numFmtId="165" fontId="0" fillId="0" borderId="0" xfId="0" applyNumberFormat="1"/>
    <xf numFmtId="0" fontId="0" fillId="28" borderId="0" xfId="0" applyFill="1"/>
    <xf numFmtId="0" fontId="0" fillId="0" borderId="0" xfId="0" applyAlignment="1">
      <alignment horizontal="center"/>
    </xf>
    <xf numFmtId="0" fontId="0" fillId="27" borderId="0" xfId="0" applyFill="1" applyAlignment="1">
      <alignment horizontal="center"/>
    </xf>
    <xf numFmtId="0" fontId="0" fillId="27" borderId="0" xfId="0" applyFill="1"/>
    <xf numFmtId="0" fontId="0" fillId="28" borderId="0" xfId="0" applyFill="1" applyAlignment="1">
      <alignment horizontal="center"/>
    </xf>
    <xf numFmtId="0" fontId="4" fillId="0" borderId="0" xfId="46" applyFont="1" applyProtection="1">
      <protection locked="0"/>
    </xf>
    <xf numFmtId="0" fontId="10" fillId="0" borderId="0" xfId="46" applyAlignment="1" applyProtection="1">
      <alignment horizontal="left"/>
      <protection locked="0"/>
    </xf>
    <xf numFmtId="0" fontId="10" fillId="0" borderId="0" xfId="46" applyProtection="1">
      <protection locked="0"/>
    </xf>
    <xf numFmtId="4" fontId="10" fillId="0" borderId="0" xfId="46" applyNumberFormat="1" applyProtection="1">
      <protection locked="0"/>
    </xf>
    <xf numFmtId="3" fontId="10" fillId="0" borderId="0" xfId="0" applyNumberFormat="1" applyFont="1" applyAlignment="1">
      <alignment horizontal="center"/>
    </xf>
    <xf numFmtId="4" fontId="10" fillId="0" borderId="0" xfId="0" applyNumberFormat="1" applyFont="1" applyAlignment="1" applyProtection="1">
      <alignment horizontal="center"/>
      <protection locked="0"/>
    </xf>
    <xf numFmtId="4" fontId="10" fillId="0" borderId="0" xfId="0" applyNumberFormat="1" applyFont="1" applyAlignment="1">
      <alignment horizontal="right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Continuous"/>
      <protection locked="0"/>
    </xf>
    <xf numFmtId="0" fontId="4" fillId="0" borderId="14" xfId="0" applyFont="1" applyFill="1" applyBorder="1" applyAlignment="1" applyProtection="1">
      <alignment horizontal="centerContinuous"/>
      <protection locked="0"/>
    </xf>
    <xf numFmtId="0" fontId="4" fillId="0" borderId="26" xfId="0" applyFont="1" applyFill="1" applyBorder="1" applyAlignment="1" applyProtection="1">
      <alignment horizontal="centerContinuous"/>
      <protection locked="0"/>
    </xf>
    <xf numFmtId="3" fontId="4" fillId="0" borderId="10" xfId="0" applyNumberFormat="1" applyFont="1" applyFill="1" applyBorder="1" applyAlignment="1" applyProtection="1">
      <alignment horizontal="center"/>
      <protection locked="0"/>
    </xf>
    <xf numFmtId="4" fontId="4" fillId="0" borderId="10" xfId="0" applyNumberFormat="1" applyFont="1" applyFill="1" applyBorder="1" applyAlignment="1" applyProtection="1">
      <alignment horizontal="center"/>
      <protection locked="0"/>
    </xf>
    <xf numFmtId="0" fontId="49" fillId="0" borderId="55" xfId="0" applyFont="1" applyFill="1" applyBorder="1" applyProtection="1">
      <protection locked="0"/>
    </xf>
    <xf numFmtId="0" fontId="10" fillId="0" borderId="56" xfId="0" applyFont="1" applyFill="1" applyBorder="1" applyProtection="1">
      <protection locked="0"/>
    </xf>
    <xf numFmtId="0" fontId="10" fillId="0" borderId="57" xfId="0" applyFont="1" applyFill="1" applyBorder="1" applyProtection="1"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3" fontId="10" fillId="0" borderId="13" xfId="0" applyNumberFormat="1" applyFont="1" applyFill="1" applyBorder="1" applyAlignment="1" applyProtection="1">
      <alignment horizontal="center"/>
      <protection locked="0"/>
    </xf>
    <xf numFmtId="4" fontId="10" fillId="0" borderId="13" xfId="0" applyNumberFormat="1" applyFont="1" applyFill="1" applyBorder="1" applyProtection="1">
      <protection locked="0"/>
    </xf>
    <xf numFmtId="0" fontId="10" fillId="0" borderId="27" xfId="0" applyFont="1" applyFill="1" applyBorder="1" applyProtection="1">
      <protection locked="0"/>
    </xf>
    <xf numFmtId="0" fontId="50" fillId="0" borderId="27" xfId="0" applyFont="1" applyFill="1" applyBorder="1" applyProtection="1">
      <protection locked="0"/>
    </xf>
    <xf numFmtId="0" fontId="10" fillId="0" borderId="58" xfId="0" applyFont="1" applyFill="1" applyBorder="1" applyProtection="1">
      <protection locked="0"/>
    </xf>
    <xf numFmtId="0" fontId="10" fillId="0" borderId="11" xfId="0" applyFont="1" applyFill="1" applyBorder="1" applyAlignment="1" applyProtection="1">
      <alignment horizontal="center"/>
      <protection locked="0"/>
    </xf>
    <xf numFmtId="3" fontId="10" fillId="0" borderId="11" xfId="0" applyNumberFormat="1" applyFont="1" applyFill="1" applyBorder="1" applyAlignment="1" applyProtection="1">
      <alignment horizontal="center"/>
      <protection locked="0"/>
    </xf>
    <xf numFmtId="4" fontId="10" fillId="0" borderId="11" xfId="0" applyNumberFormat="1" applyFont="1" applyFill="1" applyBorder="1" applyProtection="1">
      <protection locked="0"/>
    </xf>
    <xf numFmtId="0" fontId="4" fillId="0" borderId="27" xfId="0" applyFont="1" applyFill="1" applyBorder="1" applyProtection="1">
      <protection locked="0"/>
    </xf>
    <xf numFmtId="0" fontId="10" fillId="0" borderId="58" xfId="0" applyFont="1" applyFill="1" applyBorder="1" applyAlignment="1" applyProtection="1">
      <alignment horizontal="center"/>
      <protection locked="0"/>
    </xf>
    <xf numFmtId="0" fontId="51" fillId="0" borderId="27" xfId="0" applyFont="1" applyFill="1" applyBorder="1" applyProtection="1">
      <protection locked="0"/>
    </xf>
    <xf numFmtId="0" fontId="52" fillId="0" borderId="27" xfId="0" applyFont="1" applyFill="1" applyBorder="1" applyProtection="1">
      <protection locked="0"/>
    </xf>
    <xf numFmtId="4" fontId="10" fillId="0" borderId="11" xfId="0" applyNumberFormat="1" applyFont="1" applyFill="1" applyBorder="1" applyAlignment="1" applyProtection="1">
      <alignment horizontal="right"/>
      <protection locked="0"/>
    </xf>
    <xf numFmtId="0" fontId="10" fillId="0" borderId="27" xfId="0" applyFont="1" applyFill="1" applyBorder="1" applyAlignment="1" applyProtection="1">
      <alignment horizontal="center"/>
      <protection locked="0"/>
    </xf>
    <xf numFmtId="9" fontId="10" fillId="0" borderId="11" xfId="55" applyFont="1" applyFill="1" applyBorder="1" applyAlignment="1" applyProtection="1">
      <alignment horizontal="right"/>
      <protection locked="0"/>
    </xf>
    <xf numFmtId="177" fontId="10" fillId="0" borderId="11" xfId="81" applyNumberFormat="1" applyFont="1" applyFill="1" applyBorder="1" applyAlignment="1" applyProtection="1">
      <alignment horizontal="center"/>
      <protection locked="0"/>
    </xf>
    <xf numFmtId="0" fontId="49" fillId="0" borderId="27" xfId="0" applyFont="1" applyFill="1" applyBorder="1" applyProtection="1">
      <protection locked="0"/>
    </xf>
    <xf numFmtId="0" fontId="10" fillId="0" borderId="27" xfId="0" applyFont="1" applyFill="1" applyBorder="1" applyAlignment="1" applyProtection="1">
      <alignment wrapText="1"/>
      <protection locked="0"/>
    </xf>
    <xf numFmtId="0" fontId="10" fillId="0" borderId="59" xfId="0" applyFont="1" applyFill="1" applyBorder="1" applyProtection="1">
      <protection locked="0"/>
    </xf>
    <xf numFmtId="0" fontId="10" fillId="0" borderId="19" xfId="0" applyFont="1" applyFill="1" applyBorder="1" applyProtection="1">
      <protection locked="0"/>
    </xf>
    <xf numFmtId="0" fontId="10" fillId="0" borderId="60" xfId="0" applyFont="1" applyFill="1" applyBorder="1" applyProtection="1"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3" fontId="10" fillId="0" borderId="12" xfId="0" applyNumberFormat="1" applyFont="1" applyFill="1" applyBorder="1" applyAlignment="1" applyProtection="1">
      <alignment horizontal="center"/>
      <protection locked="0"/>
    </xf>
    <xf numFmtId="4" fontId="10" fillId="0" borderId="12" xfId="0" applyNumberFormat="1" applyFont="1" applyFill="1" applyBorder="1" applyProtection="1">
      <protection locked="0"/>
    </xf>
    <xf numFmtId="0" fontId="10" fillId="0" borderId="26" xfId="0" applyFont="1" applyFill="1" applyBorder="1" applyAlignment="1" applyProtection="1">
      <alignment horizontal="centerContinuous"/>
      <protection locked="0"/>
    </xf>
    <xf numFmtId="0" fontId="10" fillId="0" borderId="55" xfId="0" applyFont="1" applyFill="1" applyBorder="1" applyProtection="1">
      <protection locked="0"/>
    </xf>
    <xf numFmtId="0" fontId="4" fillId="0" borderId="58" xfId="0" applyFont="1" applyFill="1" applyBorder="1" applyProtection="1">
      <protection locked="0"/>
    </xf>
    <xf numFmtId="0" fontId="0" fillId="0" borderId="27" xfId="0" applyFill="1" applyBorder="1"/>
    <xf numFmtId="0" fontId="0" fillId="0" borderId="11" xfId="0" applyFill="1" applyBorder="1"/>
    <xf numFmtId="0" fontId="10" fillId="0" borderId="11" xfId="81" applyNumberFormat="1" applyFont="1" applyFill="1" applyBorder="1" applyAlignment="1" applyProtection="1">
      <alignment horizontal="center"/>
      <protection locked="0"/>
    </xf>
    <xf numFmtId="2" fontId="10" fillId="0" borderId="11" xfId="55" applyNumberFormat="1" applyFont="1" applyFill="1" applyBorder="1" applyAlignment="1" applyProtection="1">
      <alignment horizontal="right"/>
      <protection locked="0"/>
    </xf>
    <xf numFmtId="2" fontId="10" fillId="0" borderId="11" xfId="55" applyNumberFormat="1" applyFont="1" applyFill="1" applyBorder="1" applyAlignment="1" applyProtection="1">
      <alignment horizontal="center"/>
      <protection locked="0"/>
    </xf>
    <xf numFmtId="2" fontId="10" fillId="0" borderId="11" xfId="81" applyNumberFormat="1" applyFont="1" applyFill="1" applyBorder="1" applyAlignment="1" applyProtection="1">
      <alignment horizontal="center"/>
      <protection locked="0"/>
    </xf>
    <xf numFmtId="178" fontId="10" fillId="0" borderId="11" xfId="55" applyNumberFormat="1" applyFont="1" applyFill="1" applyBorder="1" applyAlignment="1" applyProtection="1">
      <alignment horizontal="center"/>
      <protection locked="0"/>
    </xf>
    <xf numFmtId="178" fontId="10" fillId="0" borderId="11" xfId="0" applyNumberFormat="1" applyFont="1" applyFill="1" applyBorder="1" applyAlignment="1" applyProtection="1">
      <alignment horizontal="center"/>
      <protection locked="0"/>
    </xf>
    <xf numFmtId="176" fontId="10" fillId="0" borderId="11" xfId="81" applyNumberFormat="1" applyFont="1" applyFill="1" applyBorder="1" applyAlignment="1" applyProtection="1">
      <alignment horizontal="center"/>
      <protection locked="0"/>
    </xf>
    <xf numFmtId="178" fontId="10" fillId="0" borderId="11" xfId="55" applyNumberFormat="1" applyFont="1" applyFill="1" applyBorder="1" applyAlignment="1" applyProtection="1">
      <alignment horizontal="right" vertical="center" indent="1"/>
      <protection locked="0"/>
    </xf>
    <xf numFmtId="178" fontId="10" fillId="0" borderId="11" xfId="55" applyNumberFormat="1" applyFont="1" applyFill="1" applyBorder="1" applyAlignment="1" applyProtection="1">
      <alignment horizontal="center" vertical="center"/>
      <protection locked="0"/>
    </xf>
    <xf numFmtId="9" fontId="10" fillId="0" borderId="11" xfId="55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>
      <alignment horizontal="center"/>
    </xf>
    <xf numFmtId="0" fontId="10" fillId="0" borderId="27" xfId="0" applyFont="1" applyFill="1" applyBorder="1"/>
    <xf numFmtId="0" fontId="51" fillId="0" borderId="27" xfId="0" applyFont="1" applyFill="1" applyBorder="1"/>
    <xf numFmtId="0" fontId="10" fillId="0" borderId="58" xfId="0" applyFont="1" applyFill="1" applyBorder="1"/>
    <xf numFmtId="3" fontId="10" fillId="0" borderId="11" xfId="0" applyNumberFormat="1" applyFont="1" applyFill="1" applyBorder="1" applyAlignment="1">
      <alignment horizontal="center"/>
    </xf>
    <xf numFmtId="2" fontId="53" fillId="0" borderId="11" xfId="0" applyNumberFormat="1" applyFont="1" applyFill="1" applyBorder="1" applyAlignment="1">
      <alignment horizontal="center"/>
    </xf>
    <xf numFmtId="176" fontId="10" fillId="0" borderId="11" xfId="0" applyNumberFormat="1" applyFont="1" applyFill="1" applyBorder="1" applyAlignment="1">
      <alignment horizontal="center"/>
    </xf>
    <xf numFmtId="178" fontId="10" fillId="0" borderId="27" xfId="62" applyNumberFormat="1" applyFont="1" applyFill="1" applyBorder="1" applyAlignment="1" applyProtection="1">
      <alignment horizontal="center"/>
      <protection locked="0"/>
    </xf>
    <xf numFmtId="0" fontId="4" fillId="0" borderId="58" xfId="0" applyFont="1" applyFill="1" applyBorder="1" applyAlignment="1">
      <alignment horizontal="left"/>
    </xf>
    <xf numFmtId="4" fontId="10" fillId="0" borderId="11" xfId="0" applyNumberFormat="1" applyFont="1" applyFill="1" applyBorder="1" applyAlignment="1" applyProtection="1">
      <alignment horizontal="center"/>
      <protection locked="0"/>
    </xf>
    <xf numFmtId="0" fontId="4" fillId="0" borderId="27" xfId="0" applyFont="1" applyFill="1" applyBorder="1"/>
    <xf numFmtId="176" fontId="10" fillId="0" borderId="11" xfId="33" applyNumberFormat="1" applyFill="1" applyBorder="1" applyAlignment="1">
      <alignment horizontal="center"/>
    </xf>
    <xf numFmtId="9" fontId="10" fillId="0" borderId="11" xfId="55" applyFont="1" applyFill="1" applyBorder="1" applyAlignment="1" applyProtection="1">
      <alignment horizontal="center"/>
      <protection locked="0"/>
    </xf>
    <xf numFmtId="180" fontId="10" fillId="0" borderId="11" xfId="33" applyNumberFormat="1" applyFill="1" applyBorder="1" applyAlignment="1">
      <alignment horizontal="center"/>
    </xf>
    <xf numFmtId="0" fontId="10" fillId="0" borderId="27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/>
    </xf>
    <xf numFmtId="180" fontId="10" fillId="0" borderId="11" xfId="0" applyNumberFormat="1" applyFont="1" applyFill="1" applyBorder="1" applyAlignment="1">
      <alignment horizontal="center"/>
    </xf>
    <xf numFmtId="3" fontId="10" fillId="0" borderId="11" xfId="33" applyFill="1" applyBorder="1" applyAlignment="1">
      <alignment horizontal="center"/>
    </xf>
    <xf numFmtId="176" fontId="10" fillId="0" borderId="11" xfId="0" applyNumberFormat="1" applyFont="1" applyFill="1" applyBorder="1" applyAlignment="1" applyProtection="1">
      <alignment horizontal="center"/>
      <protection locked="0"/>
    </xf>
    <xf numFmtId="9" fontId="10" fillId="0" borderId="27" xfId="55" applyFont="1" applyFill="1" applyBorder="1" applyAlignment="1" applyProtection="1">
      <alignment horizontal="center"/>
      <protection locked="0"/>
    </xf>
    <xf numFmtId="0" fontId="50" fillId="0" borderId="58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Continuous"/>
    </xf>
    <xf numFmtId="0" fontId="4" fillId="0" borderId="14" xfId="0" applyFont="1" applyFill="1" applyBorder="1" applyAlignment="1">
      <alignment horizontal="centerContinuous"/>
    </xf>
    <xf numFmtId="0" fontId="10" fillId="0" borderId="26" xfId="0" applyFont="1" applyFill="1" applyBorder="1" applyAlignment="1">
      <alignment horizontal="centerContinuous"/>
    </xf>
    <xf numFmtId="3" fontId="4" fillId="0" borderId="10" xfId="0" applyNumberFormat="1" applyFont="1" applyFill="1" applyBorder="1" applyAlignment="1">
      <alignment horizontal="center"/>
    </xf>
    <xf numFmtId="181" fontId="10" fillId="0" borderId="11" xfId="33" applyNumberFormat="1" applyFill="1" applyBorder="1" applyAlignment="1">
      <alignment horizontal="center"/>
    </xf>
    <xf numFmtId="0" fontId="50" fillId="0" borderId="27" xfId="0" applyFont="1" applyFill="1" applyBorder="1"/>
    <xf numFmtId="0" fontId="52" fillId="0" borderId="27" xfId="0" applyFont="1" applyFill="1" applyBorder="1"/>
    <xf numFmtId="0" fontId="54" fillId="0" borderId="58" xfId="0" applyFont="1" applyFill="1" applyBorder="1"/>
    <xf numFmtId="0" fontId="52" fillId="0" borderId="58" xfId="0" applyFont="1" applyFill="1" applyBorder="1"/>
    <xf numFmtId="0" fontId="10" fillId="0" borderId="27" xfId="0" applyFont="1" applyFill="1" applyBorder="1" applyAlignment="1">
      <alignment wrapText="1"/>
    </xf>
    <xf numFmtId="0" fontId="10" fillId="0" borderId="27" xfId="0" applyFont="1" applyFill="1" applyBorder="1" applyAlignment="1">
      <alignment horizontal="center"/>
    </xf>
    <xf numFmtId="0" fontId="51" fillId="0" borderId="58" xfId="0" applyFont="1" applyFill="1" applyBorder="1"/>
    <xf numFmtId="0" fontId="4" fillId="0" borderId="62" xfId="0" applyFont="1" applyFill="1" applyBorder="1" applyAlignment="1" applyProtection="1">
      <alignment horizontal="center"/>
      <protection locked="0"/>
    </xf>
    <xf numFmtId="4" fontId="4" fillId="0" borderId="63" xfId="0" applyNumberFormat="1" applyFont="1" applyFill="1" applyBorder="1" applyAlignment="1" applyProtection="1">
      <alignment horizontal="centerContinuous"/>
      <protection locked="0"/>
    </xf>
    <xf numFmtId="0" fontId="49" fillId="0" borderId="64" xfId="0" applyFont="1" applyFill="1" applyBorder="1" applyAlignment="1" applyProtection="1">
      <alignment horizontal="left"/>
      <protection locked="0"/>
    </xf>
    <xf numFmtId="4" fontId="10" fillId="0" borderId="65" xfId="33" applyNumberFormat="1" applyFill="1" applyBorder="1"/>
    <xf numFmtId="0" fontId="10" fillId="0" borderId="66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4" fillId="0" borderId="66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0" fillId="0" borderId="66" xfId="0" applyFont="1" applyFill="1" applyBorder="1" applyAlignment="1" applyProtection="1">
      <alignment horizontal="center"/>
      <protection locked="0"/>
    </xf>
    <xf numFmtId="4" fontId="10" fillId="0" borderId="65" xfId="33" applyNumberFormat="1" applyFill="1" applyBorder="1" applyAlignment="1">
      <alignment horizontal="right"/>
    </xf>
    <xf numFmtId="0" fontId="0" fillId="0" borderId="66" xfId="0" applyFill="1" applyBorder="1" applyAlignment="1">
      <alignment horizontal="center"/>
    </xf>
    <xf numFmtId="0" fontId="0" fillId="0" borderId="0" xfId="0" applyFill="1" applyBorder="1"/>
    <xf numFmtId="0" fontId="52" fillId="0" borderId="66" xfId="0" applyFont="1" applyFill="1" applyBorder="1" applyAlignment="1" applyProtection="1">
      <alignment horizontal="center"/>
      <protection locked="0"/>
    </xf>
    <xf numFmtId="0" fontId="50" fillId="0" borderId="0" xfId="0" applyFont="1" applyFill="1" applyBorder="1" applyProtection="1">
      <protection locked="0"/>
    </xf>
    <xf numFmtId="0" fontId="10" fillId="0" borderId="67" xfId="0" applyFont="1" applyFill="1" applyBorder="1" applyProtection="1">
      <protection locked="0"/>
    </xf>
    <xf numFmtId="4" fontId="10" fillId="0" borderId="68" xfId="33" applyNumberFormat="1" applyFill="1" applyBorder="1"/>
    <xf numFmtId="0" fontId="4" fillId="0" borderId="66" xfId="0" applyFont="1" applyFill="1" applyBorder="1" applyAlignment="1" applyProtection="1">
      <alignment horizontal="center"/>
      <protection locked="0"/>
    </xf>
    <xf numFmtId="4" fontId="4" fillId="0" borderId="65" xfId="0" applyNumberFormat="1" applyFont="1" applyFill="1" applyBorder="1" applyAlignment="1" applyProtection="1">
      <alignment horizontal="centerContinuous"/>
      <protection locked="0"/>
    </xf>
    <xf numFmtId="0" fontId="10" fillId="0" borderId="64" xfId="0" applyFont="1" applyFill="1" applyBorder="1" applyProtection="1">
      <protection locked="0"/>
    </xf>
    <xf numFmtId="4" fontId="10" fillId="0" borderId="72" xfId="33" applyNumberFormat="1" applyFill="1" applyBorder="1"/>
    <xf numFmtId="4" fontId="4" fillId="0" borderId="65" xfId="33" applyNumberFormat="1" applyFont="1" applyFill="1" applyBorder="1"/>
    <xf numFmtId="4" fontId="10" fillId="0" borderId="65" xfId="33" applyNumberFormat="1" applyFill="1" applyBorder="1" applyAlignment="1">
      <alignment horizontal="center"/>
    </xf>
    <xf numFmtId="0" fontId="10" fillId="0" borderId="65" xfId="81" applyNumberFormat="1" applyFont="1" applyFill="1" applyBorder="1" applyAlignment="1" applyProtection="1">
      <alignment horizontal="center"/>
      <protection locked="0"/>
    </xf>
    <xf numFmtId="0" fontId="51" fillId="0" borderId="0" xfId="0" applyFont="1" applyFill="1" applyBorder="1" applyProtection="1">
      <protection locked="0"/>
    </xf>
    <xf numFmtId="176" fontId="10" fillId="0" borderId="65" xfId="33" applyNumberFormat="1" applyFill="1" applyBorder="1" applyAlignment="1">
      <alignment horizontal="right" vertical="center"/>
    </xf>
    <xf numFmtId="0" fontId="10" fillId="0" borderId="66" xfId="0" applyFont="1" applyFill="1" applyBorder="1" applyAlignment="1">
      <alignment horizontal="center"/>
    </xf>
    <xf numFmtId="0" fontId="10" fillId="0" borderId="0" xfId="0" applyFont="1" applyFill="1" applyBorder="1"/>
    <xf numFmtId="179" fontId="10" fillId="0" borderId="65" xfId="33" applyNumberFormat="1" applyFill="1" applyBorder="1" applyAlignment="1">
      <alignment horizontal="right"/>
    </xf>
    <xf numFmtId="0" fontId="4" fillId="0" borderId="0" xfId="0" applyFont="1" applyFill="1" applyBorder="1"/>
    <xf numFmtId="4" fontId="10" fillId="0" borderId="65" xfId="33" applyNumberFormat="1" applyFont="1" applyFill="1" applyBorder="1" applyAlignment="1">
      <alignment horizontal="right"/>
    </xf>
    <xf numFmtId="0" fontId="50" fillId="0" borderId="0" xfId="0" applyFont="1" applyFill="1" applyBorder="1"/>
    <xf numFmtId="0" fontId="10" fillId="0" borderId="73" xfId="0" applyFont="1" applyFill="1" applyBorder="1" applyAlignment="1" applyProtection="1">
      <alignment vertical="top"/>
      <protection locked="0"/>
    </xf>
    <xf numFmtId="0" fontId="49" fillId="0" borderId="74" xfId="0" applyFont="1" applyFill="1" applyBorder="1" applyAlignment="1" applyProtection="1">
      <alignment vertical="top"/>
      <protection locked="0"/>
    </xf>
    <xf numFmtId="0" fontId="10" fillId="0" borderId="75" xfId="0" applyFont="1" applyFill="1" applyBorder="1" applyAlignment="1" applyProtection="1">
      <alignment vertical="top"/>
      <protection locked="0"/>
    </xf>
    <xf numFmtId="0" fontId="10" fillId="0" borderId="76" xfId="0" applyFont="1" applyFill="1" applyBorder="1" applyAlignment="1" applyProtection="1">
      <alignment vertical="top"/>
      <protection locked="0"/>
    </xf>
    <xf numFmtId="4" fontId="4" fillId="0" borderId="77" xfId="0" applyNumberFormat="1" applyFont="1" applyFill="1" applyBorder="1" applyAlignment="1" applyProtection="1">
      <alignment vertical="top"/>
      <protection locked="0"/>
    </xf>
    <xf numFmtId="0" fontId="4" fillId="0" borderId="62" xfId="0" applyFont="1" applyFill="1" applyBorder="1" applyAlignment="1">
      <alignment horizontal="center"/>
    </xf>
    <xf numFmtId="4" fontId="4" fillId="0" borderId="63" xfId="0" applyNumberFormat="1" applyFont="1" applyFill="1" applyBorder="1" applyAlignment="1">
      <alignment horizontal="center"/>
    </xf>
    <xf numFmtId="0" fontId="10" fillId="0" borderId="62" xfId="0" applyFont="1" applyFill="1" applyBorder="1" applyAlignment="1">
      <alignment horizontal="center"/>
    </xf>
    <xf numFmtId="4" fontId="4" fillId="0" borderId="63" xfId="33" applyNumberFormat="1" applyFont="1" applyFill="1" applyBorder="1" applyAlignment="1">
      <alignment horizontal="right"/>
    </xf>
    <xf numFmtId="0" fontId="52" fillId="0" borderId="0" xfId="0" applyFont="1" applyFill="1" applyBorder="1"/>
    <xf numFmtId="0" fontId="51" fillId="0" borderId="0" xfId="0" applyFont="1" applyFill="1" applyBorder="1"/>
    <xf numFmtId="4" fontId="4" fillId="0" borderId="65" xfId="33" applyNumberFormat="1" applyFont="1" applyFill="1" applyBorder="1" applyAlignment="1">
      <alignment horizontal="right"/>
    </xf>
    <xf numFmtId="4" fontId="4" fillId="0" borderId="77" xfId="0" applyNumberFormat="1" applyFont="1" applyFill="1" applyBorder="1" applyProtection="1">
      <protection locked="0"/>
    </xf>
    <xf numFmtId="0" fontId="41" fillId="27" borderId="62" xfId="0" applyFont="1" applyFill="1" applyBorder="1" applyAlignment="1">
      <alignment horizontal="center" vertical="center" wrapText="1"/>
    </xf>
    <xf numFmtId="0" fontId="42" fillId="0" borderId="66" xfId="0" applyFont="1" applyBorder="1" applyAlignment="1">
      <alignment horizontal="center" vertical="center"/>
    </xf>
    <xf numFmtId="174" fontId="41" fillId="0" borderId="66" xfId="0" applyNumberFormat="1" applyFont="1" applyBorder="1" applyAlignment="1">
      <alignment horizontal="center" vertical="center"/>
    </xf>
    <xf numFmtId="0" fontId="41" fillId="0" borderId="66" xfId="0" applyFont="1" applyBorder="1" applyAlignment="1">
      <alignment horizontal="center" vertical="center"/>
    </xf>
    <xf numFmtId="0" fontId="0" fillId="0" borderId="70" xfId="0" applyBorder="1"/>
    <xf numFmtId="0" fontId="0" fillId="0" borderId="0" xfId="0" applyBorder="1"/>
    <xf numFmtId="165" fontId="0" fillId="0" borderId="0" xfId="0" applyNumberFormat="1" applyBorder="1"/>
    <xf numFmtId="0" fontId="0" fillId="0" borderId="81" xfId="0" applyBorder="1"/>
    <xf numFmtId="0" fontId="0" fillId="0" borderId="31" xfId="0" applyBorder="1"/>
    <xf numFmtId="167" fontId="41" fillId="0" borderId="10" xfId="0" applyNumberFormat="1" applyFont="1" applyBorder="1" applyAlignment="1">
      <alignment horizontal="right" vertical="center" wrapText="1"/>
    </xf>
    <xf numFmtId="176" fontId="41" fillId="27" borderId="63" xfId="0" applyNumberFormat="1" applyFont="1" applyFill="1" applyBorder="1" applyAlignment="1">
      <alignment horizontal="center" vertical="center" wrapText="1"/>
    </xf>
    <xf numFmtId="176" fontId="42" fillId="0" borderId="65" xfId="0" applyNumberFormat="1" applyFont="1" applyBorder="1" applyAlignment="1">
      <alignment horizontal="center"/>
    </xf>
    <xf numFmtId="176" fontId="42" fillId="0" borderId="65" xfId="33" applyNumberFormat="1" applyFont="1" applyBorder="1" applyAlignment="1">
      <alignment horizontal="right"/>
    </xf>
    <xf numFmtId="176" fontId="42" fillId="0" borderId="65" xfId="62" applyNumberFormat="1" applyFont="1" applyBorder="1" applyAlignment="1">
      <alignment horizontal="right"/>
    </xf>
    <xf numFmtId="176" fontId="42" fillId="0" borderId="68" xfId="62" applyNumberFormat="1" applyFont="1" applyBorder="1" applyAlignment="1">
      <alignment horizontal="right"/>
    </xf>
    <xf numFmtId="176" fontId="42" fillId="0" borderId="63" xfId="0" applyNumberFormat="1" applyFont="1" applyBorder="1" applyAlignment="1">
      <alignment horizontal="right" vertical="center" wrapText="1"/>
    </xf>
    <xf numFmtId="176" fontId="0" fillId="0" borderId="71" xfId="0" applyNumberFormat="1" applyBorder="1"/>
    <xf numFmtId="176" fontId="0" fillId="0" borderId="22" xfId="0" applyNumberFormat="1" applyBorder="1"/>
    <xf numFmtId="176" fontId="0" fillId="0" borderId="0" xfId="0" applyNumberFormat="1"/>
    <xf numFmtId="0" fontId="41" fillId="0" borderId="67" xfId="0" applyFont="1" applyBorder="1" applyAlignment="1">
      <alignment horizontal="center" vertical="center"/>
    </xf>
    <xf numFmtId="0" fontId="58" fillId="0" borderId="69" xfId="0" applyFont="1" applyBorder="1" applyAlignment="1">
      <alignment horizontal="center" vertical="center"/>
    </xf>
    <xf numFmtId="0" fontId="59" fillId="0" borderId="0" xfId="0" applyFont="1"/>
    <xf numFmtId="0" fontId="0" fillId="0" borderId="0" xfId="0" applyAlignment="1"/>
    <xf numFmtId="0" fontId="10" fillId="0" borderId="66" xfId="0" applyFont="1" applyFill="1" applyBorder="1" applyAlignment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3" fontId="10" fillId="0" borderId="11" xfId="0" applyNumberFormat="1" applyFont="1" applyFill="1" applyBorder="1" applyAlignment="1" applyProtection="1">
      <alignment horizontal="center" vertical="center"/>
      <protection locked="0"/>
    </xf>
    <xf numFmtId="178" fontId="10" fillId="0" borderId="27" xfId="62" applyNumberFormat="1" applyFont="1" applyFill="1" applyBorder="1" applyAlignment="1" applyProtection="1">
      <alignment horizontal="center" vertical="center"/>
      <protection locked="0"/>
    </xf>
    <xf numFmtId="179" fontId="10" fillId="0" borderId="65" xfId="33" applyNumberFormat="1" applyFill="1" applyBorder="1" applyAlignment="1">
      <alignment horizontal="right" vertical="center"/>
    </xf>
    <xf numFmtId="0" fontId="6" fillId="0" borderId="28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49" fillId="0" borderId="28" xfId="0" applyFont="1" applyFill="1" applyBorder="1" applyAlignment="1">
      <alignment horizontal="left"/>
    </xf>
    <xf numFmtId="0" fontId="49" fillId="0" borderId="14" xfId="0" applyFont="1" applyFill="1" applyBorder="1" applyAlignment="1">
      <alignment horizontal="left"/>
    </xf>
    <xf numFmtId="0" fontId="49" fillId="0" borderId="26" xfId="0" applyFont="1" applyFill="1" applyBorder="1" applyAlignment="1">
      <alignment horizontal="left"/>
    </xf>
    <xf numFmtId="0" fontId="49" fillId="0" borderId="74" xfId="0" applyFont="1" applyFill="1" applyBorder="1" applyAlignment="1" applyProtection="1">
      <alignment horizontal="left" vertical="top"/>
      <protection locked="0"/>
    </xf>
    <xf numFmtId="0" fontId="49" fillId="0" borderId="75" xfId="0" applyFont="1" applyFill="1" applyBorder="1" applyAlignment="1" applyProtection="1">
      <alignment horizontal="left" vertical="top"/>
      <protection locked="0"/>
    </xf>
    <xf numFmtId="0" fontId="49" fillId="0" borderId="76" xfId="0" applyFont="1" applyFill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0" borderId="61" xfId="0" applyFont="1" applyBorder="1" applyAlignment="1" applyProtection="1">
      <alignment horizontal="right"/>
      <protection locked="0"/>
    </xf>
    <xf numFmtId="0" fontId="10" fillId="0" borderId="29" xfId="0" applyFont="1" applyBorder="1" applyAlignment="1" applyProtection="1">
      <alignment horizontal="right"/>
      <protection locked="0"/>
    </xf>
    <xf numFmtId="0" fontId="10" fillId="0" borderId="30" xfId="0" applyFont="1" applyBorder="1" applyAlignment="1" applyProtection="1">
      <alignment horizontal="right"/>
      <protection locked="0"/>
    </xf>
    <xf numFmtId="0" fontId="10" fillId="0" borderId="61" xfId="0" applyFont="1" applyFill="1" applyBorder="1" applyAlignment="1" applyProtection="1">
      <alignment horizontal="right"/>
      <protection locked="0"/>
    </xf>
    <xf numFmtId="0" fontId="10" fillId="0" borderId="29" xfId="0" applyFont="1" applyFill="1" applyBorder="1" applyAlignment="1" applyProtection="1">
      <alignment horizontal="right"/>
      <protection locked="0"/>
    </xf>
    <xf numFmtId="0" fontId="10" fillId="0" borderId="30" xfId="0" applyFont="1" applyFill="1" applyBorder="1" applyAlignment="1" applyProtection="1">
      <alignment horizontal="right"/>
      <protection locked="0"/>
    </xf>
    <xf numFmtId="0" fontId="49" fillId="0" borderId="55" xfId="0" applyFont="1" applyFill="1" applyBorder="1" applyAlignment="1" applyProtection="1">
      <alignment horizontal="left" vertical="center"/>
      <protection locked="0"/>
    </xf>
    <xf numFmtId="0" fontId="49" fillId="0" borderId="56" xfId="0" applyFont="1" applyFill="1" applyBorder="1" applyAlignment="1" applyProtection="1">
      <alignment horizontal="left" vertical="center"/>
      <protection locked="0"/>
    </xf>
    <xf numFmtId="0" fontId="49" fillId="0" borderId="57" xfId="0" applyFont="1" applyFill="1" applyBorder="1" applyAlignment="1" applyProtection="1">
      <alignment horizontal="left" vertical="center"/>
      <protection locked="0"/>
    </xf>
    <xf numFmtId="49" fontId="44" fillId="0" borderId="28" xfId="0" applyNumberFormat="1" applyFont="1" applyBorder="1" applyAlignment="1">
      <alignment horizontal="left" vertical="center" wrapText="1"/>
    </xf>
    <xf numFmtId="0" fontId="56" fillId="0" borderId="14" xfId="0" applyFont="1" applyBorder="1" applyAlignment="1">
      <alignment horizontal="left"/>
    </xf>
    <xf numFmtId="0" fontId="57" fillId="0" borderId="28" xfId="0" applyFont="1" applyBorder="1" applyAlignment="1">
      <alignment horizontal="center" vertical="center"/>
    </xf>
    <xf numFmtId="0" fontId="57" fillId="0" borderId="14" xfId="0" applyFont="1" applyBorder="1" applyAlignment="1">
      <alignment horizontal="center" vertical="center"/>
    </xf>
    <xf numFmtId="0" fontId="57" fillId="0" borderId="26" xfId="0" applyFont="1" applyBorder="1" applyAlignment="1">
      <alignment horizontal="center" vertical="center"/>
    </xf>
    <xf numFmtId="0" fontId="42" fillId="0" borderId="27" xfId="0" applyFont="1" applyBorder="1" applyAlignment="1">
      <alignment horizontal="left" wrapText="1"/>
    </xf>
    <xf numFmtId="0" fontId="42" fillId="0" borderId="0" xfId="0" applyFont="1" applyBorder="1" applyAlignment="1">
      <alignment horizontal="left" wrapText="1"/>
    </xf>
    <xf numFmtId="0" fontId="42" fillId="0" borderId="58" xfId="0" applyFont="1" applyBorder="1" applyAlignment="1">
      <alignment horizontal="left" wrapText="1"/>
    </xf>
    <xf numFmtId="0" fontId="57" fillId="0" borderId="78" xfId="0" applyFont="1" applyBorder="1" applyAlignment="1">
      <alignment horizontal="center" vertical="center"/>
    </xf>
    <xf numFmtId="0" fontId="57" fillId="0" borderId="79" xfId="0" applyFont="1" applyBorder="1" applyAlignment="1">
      <alignment horizontal="center" vertical="center"/>
    </xf>
    <xf numFmtId="0" fontId="57" fillId="0" borderId="80" xfId="0" applyFont="1" applyBorder="1" applyAlignment="1">
      <alignment horizontal="center" vertical="center"/>
    </xf>
    <xf numFmtId="49" fontId="41" fillId="0" borderId="28" xfId="0" applyNumberFormat="1" applyFont="1" applyBorder="1" applyAlignment="1">
      <alignment horizontal="left" vertical="center" wrapText="1"/>
    </xf>
    <xf numFmtId="0" fontId="43" fillId="0" borderId="14" xfId="0" applyFont="1" applyBorder="1" applyAlignment="1">
      <alignment horizontal="left"/>
    </xf>
    <xf numFmtId="0" fontId="16" fillId="25" borderId="47" xfId="51" applyFont="1" applyFill="1" applyBorder="1" applyAlignment="1">
      <alignment horizontal="center" vertical="top"/>
    </xf>
    <xf numFmtId="0" fontId="16" fillId="25" borderId="48" xfId="51" applyFont="1" applyFill="1" applyBorder="1" applyAlignment="1">
      <alignment horizontal="center" vertical="top"/>
    </xf>
    <xf numFmtId="0" fontId="16" fillId="25" borderId="49" xfId="51" applyFont="1" applyFill="1" applyBorder="1" applyAlignment="1">
      <alignment horizontal="center" vertical="top"/>
    </xf>
    <xf numFmtId="0" fontId="16" fillId="25" borderId="50" xfId="51" applyFont="1" applyFill="1" applyBorder="1" applyAlignment="1">
      <alignment horizontal="center" vertical="top"/>
    </xf>
    <xf numFmtId="0" fontId="16" fillId="25" borderId="51" xfId="51" applyFont="1" applyFill="1" applyBorder="1" applyAlignment="1">
      <alignment horizontal="center" vertical="top"/>
    </xf>
    <xf numFmtId="0" fontId="16" fillId="0" borderId="52" xfId="51" applyFont="1" applyBorder="1" applyAlignment="1">
      <alignment horizontal="center" vertical="top"/>
    </xf>
    <xf numFmtId="0" fontId="16" fillId="0" borderId="53" xfId="51" applyFont="1" applyBorder="1" applyAlignment="1">
      <alignment horizontal="center" vertical="top"/>
    </xf>
    <xf numFmtId="0" fontId="16" fillId="0" borderId="37" xfId="51" applyFont="1" applyBorder="1" applyAlignment="1">
      <alignment horizontal="center" vertical="top"/>
    </xf>
    <xf numFmtId="0" fontId="16" fillId="0" borderId="36" xfId="51" applyFont="1" applyBorder="1" applyAlignment="1">
      <alignment horizontal="center" vertical="top"/>
    </xf>
    <xf numFmtId="0" fontId="16" fillId="0" borderId="54" xfId="51" applyFont="1" applyBorder="1" applyAlignment="1">
      <alignment horizontal="center" vertical="top"/>
    </xf>
    <xf numFmtId="0" fontId="16" fillId="0" borderId="38" xfId="51" applyFont="1" applyBorder="1" applyAlignment="1">
      <alignment horizontal="center"/>
    </xf>
    <xf numFmtId="0" fontId="16" fillId="0" borderId="29" xfId="51" applyFont="1" applyBorder="1" applyAlignment="1">
      <alignment horizontal="center"/>
    </xf>
    <xf numFmtId="0" fontId="16" fillId="0" borderId="30" xfId="51" applyFont="1" applyBorder="1" applyAlignment="1">
      <alignment horizontal="center"/>
    </xf>
    <xf numFmtId="0" fontId="16" fillId="0" borderId="39" xfId="51" applyFont="1" applyBorder="1" applyAlignment="1">
      <alignment horizontal="center"/>
    </xf>
    <xf numFmtId="0" fontId="16" fillId="0" borderId="31" xfId="51" applyFont="1" applyBorder="1" applyAlignment="1">
      <alignment horizontal="center"/>
    </xf>
    <xf numFmtId="0" fontId="16" fillId="0" borderId="22" xfId="51" applyFont="1" applyBorder="1" applyAlignment="1">
      <alignment horizontal="center"/>
    </xf>
    <xf numFmtId="0" fontId="16" fillId="0" borderId="40" xfId="51" applyFont="1" applyBorder="1" applyAlignment="1">
      <alignment horizontal="center"/>
    </xf>
    <xf numFmtId="0" fontId="16" fillId="0" borderId="41" xfId="51" applyFont="1" applyBorder="1" applyAlignment="1">
      <alignment horizontal="center"/>
    </xf>
    <xf numFmtId="0" fontId="16" fillId="0" borderId="42" xfId="51" applyFont="1" applyBorder="1" applyAlignment="1">
      <alignment horizontal="center"/>
    </xf>
    <xf numFmtId="0" fontId="16" fillId="0" borderId="43" xfId="51" applyFont="1" applyBorder="1" applyAlignment="1">
      <alignment horizontal="center"/>
    </xf>
    <xf numFmtId="0" fontId="16" fillId="0" borderId="44" xfId="51" applyFont="1" applyBorder="1" applyAlignment="1">
      <alignment horizontal="center"/>
    </xf>
    <xf numFmtId="0" fontId="16" fillId="0" borderId="45" xfId="51" applyFont="1" applyBorder="1" applyAlignment="1">
      <alignment horizontal="center"/>
    </xf>
    <xf numFmtId="0" fontId="16" fillId="0" borderId="46" xfId="51" applyFont="1" applyBorder="1" applyAlignment="1">
      <alignment horizontal="center"/>
    </xf>
    <xf numFmtId="0" fontId="16" fillId="0" borderId="35" xfId="51" applyFont="1" applyBorder="1" applyAlignment="1">
      <alignment horizontal="center"/>
    </xf>
    <xf numFmtId="3" fontId="15" fillId="0" borderId="32" xfId="51" applyNumberFormat="1" applyFont="1" applyBorder="1" applyAlignment="1">
      <alignment horizontal="justify"/>
    </xf>
    <xf numFmtId="0" fontId="15" fillId="0" borderId="33" xfId="51" applyFont="1" applyBorder="1" applyAlignment="1">
      <alignment horizontal="justify"/>
    </xf>
    <xf numFmtId="0" fontId="15" fillId="0" borderId="34" xfId="51" applyFont="1" applyBorder="1" applyAlignment="1">
      <alignment horizontal="justify"/>
    </xf>
    <xf numFmtId="0" fontId="15" fillId="0" borderId="35" xfId="51" applyFont="1" applyBorder="1" applyAlignment="1">
      <alignment horizontal="justify"/>
    </xf>
    <xf numFmtId="0" fontId="10" fillId="0" borderId="13" xfId="51" applyBorder="1" applyAlignment="1">
      <alignment horizontal="center"/>
    </xf>
    <xf numFmtId="0" fontId="10" fillId="0" borderId="11" xfId="51" applyBorder="1" applyAlignment="1">
      <alignment horizontal="center"/>
    </xf>
    <xf numFmtId="0" fontId="10" fillId="0" borderId="12" xfId="51" applyBorder="1" applyAlignment="1">
      <alignment horizontal="center"/>
    </xf>
    <xf numFmtId="0" fontId="15" fillId="0" borderId="28" xfId="51" applyFont="1" applyFill="1" applyBorder="1" applyAlignment="1">
      <alignment horizontal="left"/>
    </xf>
    <xf numFmtId="0" fontId="15" fillId="0" borderId="26" xfId="51" applyFont="1" applyFill="1" applyBorder="1" applyAlignment="1">
      <alignment horizontal="left"/>
    </xf>
    <xf numFmtId="0" fontId="15" fillId="0" borderId="36" xfId="51" applyFont="1" applyBorder="1" applyAlignment="1">
      <alignment horizontal="justify"/>
    </xf>
    <xf numFmtId="0" fontId="15" fillId="0" borderId="37" xfId="51" applyFont="1" applyBorder="1" applyAlignment="1">
      <alignment horizontal="justify"/>
    </xf>
    <xf numFmtId="0" fontId="15" fillId="0" borderId="32" xfId="51" applyFont="1" applyBorder="1" applyAlignment="1">
      <alignment horizontal="justify"/>
    </xf>
    <xf numFmtId="0" fontId="15" fillId="25" borderId="28" xfId="51" applyFont="1" applyFill="1" applyBorder="1" applyAlignment="1">
      <alignment horizontal="left" vertical="center" wrapText="1"/>
    </xf>
    <xf numFmtId="0" fontId="15" fillId="25" borderId="26" xfId="51" applyFont="1" applyFill="1" applyBorder="1" applyAlignment="1">
      <alignment horizontal="left" vertical="center" wrapText="1"/>
    </xf>
    <xf numFmtId="0" fontId="11" fillId="25" borderId="28" xfId="51" applyFont="1" applyFill="1" applyBorder="1" applyAlignment="1">
      <alignment horizontal="left" vertical="center" wrapText="1"/>
    </xf>
    <xf numFmtId="0" fontId="11" fillId="25" borderId="26" xfId="51" applyFont="1" applyFill="1" applyBorder="1" applyAlignment="1">
      <alignment horizontal="left" vertical="center" wrapText="1"/>
    </xf>
    <xf numFmtId="0" fontId="11" fillId="0" borderId="28" xfId="51" applyFont="1" applyFill="1" applyBorder="1" applyAlignment="1">
      <alignment horizontal="left"/>
    </xf>
    <xf numFmtId="0" fontId="11" fillId="0" borderId="14" xfId="51" applyFont="1" applyFill="1" applyBorder="1" applyAlignment="1">
      <alignment horizontal="left"/>
    </xf>
    <xf numFmtId="0" fontId="11" fillId="0" borderId="26" xfId="51" applyFont="1" applyFill="1" applyBorder="1" applyAlignment="1">
      <alignment horizontal="left"/>
    </xf>
  </cellXfs>
  <cellStyles count="8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62" builtinId="3"/>
    <cellStyle name="Comma 2" xfId="28" xr:uid="{00000000-0005-0000-0000-00001C000000}"/>
    <cellStyle name="Comma 2 2" xfId="29" xr:uid="{00000000-0005-0000-0000-00001D000000}"/>
    <cellStyle name="Comma 2 5" xfId="30" xr:uid="{00000000-0005-0000-0000-00001E000000}"/>
    <cellStyle name="Comma 3" xfId="31" xr:uid="{00000000-0005-0000-0000-00001F000000}"/>
    <cellStyle name="Comma 3 2" xfId="65" xr:uid="{00000000-0005-0000-0000-000020000000}"/>
    <cellStyle name="Comma 3 2 2" xfId="73" xr:uid="{00000000-0005-0000-0000-000021000000}"/>
    <cellStyle name="Comma 4" xfId="32" xr:uid="{00000000-0005-0000-0000-000022000000}"/>
    <cellStyle name="Comma 4 2" xfId="66" xr:uid="{00000000-0005-0000-0000-000023000000}"/>
    <cellStyle name="Comma 4 2 2" xfId="74" xr:uid="{00000000-0005-0000-0000-000024000000}"/>
    <cellStyle name="Comma 5" xfId="70" xr:uid="{00000000-0005-0000-0000-000025000000}"/>
    <cellStyle name="Comma 5 2" xfId="78" xr:uid="{00000000-0005-0000-0000-000026000000}"/>
    <cellStyle name="Comma0" xfId="33" xr:uid="{00000000-0005-0000-0000-000027000000}"/>
    <cellStyle name="Currency 2" xfId="34" xr:uid="{00000000-0005-0000-0000-000028000000}"/>
    <cellStyle name="Currency 2 2" xfId="67" xr:uid="{00000000-0005-0000-0000-000029000000}"/>
    <cellStyle name="Currency 2 2 2" xfId="75" xr:uid="{00000000-0005-0000-0000-00002A000000}"/>
    <cellStyle name="Currency 3" xfId="81" xr:uid="{00000000-0005-0000-0000-00002B000000}"/>
    <cellStyle name="Explanatory Text" xfId="35" builtinId="53" customBuiltin="1"/>
    <cellStyle name="F2" xfId="36" xr:uid="{00000000-0005-0000-0000-00002D000000}"/>
    <cellStyle name="Good" xfId="37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Input" xfId="42" builtinId="20" customBuiltin="1"/>
    <cellStyle name="Linked Cell" xfId="43" builtinId="24" customBuiltin="1"/>
    <cellStyle name="Neutral" xfId="44" builtinId="28" customBuiltin="1"/>
    <cellStyle name="Normal" xfId="0" builtinId="0"/>
    <cellStyle name="Normal 2" xfId="45" xr:uid="{00000000-0005-0000-0000-000037000000}"/>
    <cellStyle name="Normal 2 2" xfId="46" xr:uid="{00000000-0005-0000-0000-000038000000}"/>
    <cellStyle name="Normal 2 3" xfId="47" xr:uid="{00000000-0005-0000-0000-000039000000}"/>
    <cellStyle name="Normal 2 4" xfId="68" xr:uid="{00000000-0005-0000-0000-00003A000000}"/>
    <cellStyle name="Normal 2 4 2" xfId="76" xr:uid="{00000000-0005-0000-0000-00003B000000}"/>
    <cellStyle name="Normal 2 5" xfId="71" xr:uid="{00000000-0005-0000-0000-00003C000000}"/>
    <cellStyle name="Normal 20" xfId="79" xr:uid="{00000000-0005-0000-0000-00003D000000}"/>
    <cellStyle name="Normal 20 2" xfId="80" xr:uid="{00000000-0005-0000-0000-00003E000000}"/>
    <cellStyle name="Normal 3" xfId="48" xr:uid="{00000000-0005-0000-0000-00003F000000}"/>
    <cellStyle name="Normal 4" xfId="49" xr:uid="{00000000-0005-0000-0000-000040000000}"/>
    <cellStyle name="Normal 4 2" xfId="69" xr:uid="{00000000-0005-0000-0000-000041000000}"/>
    <cellStyle name="Normal 4 2 2" xfId="77" xr:uid="{00000000-0005-0000-0000-000042000000}"/>
    <cellStyle name="Normal 4 3" xfId="72" xr:uid="{00000000-0005-0000-0000-000043000000}"/>
    <cellStyle name="Normal 7" xfId="64" xr:uid="{00000000-0005-0000-0000-000044000000}"/>
    <cellStyle name="Normal_Copy of Sunair Park - Bill of Quantities Priced bill19 07 2007" xfId="50" xr:uid="{00000000-0005-0000-0000-000045000000}"/>
    <cellStyle name="Normal_Financial" xfId="51" xr:uid="{00000000-0005-0000-0000-000046000000}"/>
    <cellStyle name="Note" xfId="52" builtinId="10" customBuiltin="1"/>
    <cellStyle name="OPSKRIF" xfId="53" xr:uid="{00000000-0005-0000-0000-000048000000}"/>
    <cellStyle name="OPSKRIFTE" xfId="63" xr:uid="{00000000-0005-0000-0000-000049000000}"/>
    <cellStyle name="Output" xfId="54" builtinId="21" customBuiltin="1"/>
    <cellStyle name="Percent" xfId="55" builtinId="5"/>
    <cellStyle name="Percent 2" xfId="56" xr:uid="{00000000-0005-0000-0000-00004C000000}"/>
    <cellStyle name="Percent 2 2" xfId="57" xr:uid="{00000000-0005-0000-0000-00004D000000}"/>
    <cellStyle name="Percent 3" xfId="58" xr:uid="{00000000-0005-0000-0000-00004E000000}"/>
    <cellStyle name="Title" xfId="59" builtinId="15" customBuiltin="1"/>
    <cellStyle name="Total" xfId="60" builtinId="25" customBuiltin="1"/>
    <cellStyle name="Warning Text" xfId="61" builtinId="11" customBuiltin="1"/>
  </cellStyles>
  <dxfs count="6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6"/>
  <sheetViews>
    <sheetView showZeros="0" view="pageBreakPreview" topLeftCell="A79" zoomScale="75" workbookViewId="0">
      <selection activeCell="C9" sqref="C9"/>
    </sheetView>
  </sheetViews>
  <sheetFormatPr defaultColWidth="9.140625" defaultRowHeight="12.75" x14ac:dyDescent="0.2"/>
  <cols>
    <col min="1" max="1" width="6.140625" style="4" customWidth="1"/>
    <col min="2" max="2" width="10.28515625" style="3" customWidth="1"/>
    <col min="3" max="3" width="38.5703125" style="2" customWidth="1"/>
    <col min="4" max="4" width="6.140625" style="93" customWidth="1"/>
    <col min="5" max="5" width="5.28515625" style="93" customWidth="1"/>
    <col min="6" max="6" width="9.28515625" style="94" bestFit="1" customWidth="1"/>
    <col min="7" max="7" width="16.7109375" style="94" customWidth="1"/>
    <col min="8" max="8" width="13.7109375" style="78" bestFit="1" customWidth="1"/>
    <col min="9" max="10" width="9.140625" style="78" bestFit="1"/>
    <col min="11" max="253" width="9.140625" style="2" bestFit="1"/>
    <col min="254" max="16384" width="9.140625" style="2"/>
  </cols>
  <sheetData>
    <row r="1" spans="1:10" s="1" customFormat="1" x14ac:dyDescent="0.2">
      <c r="A1" s="5" t="s">
        <v>0</v>
      </c>
      <c r="B1" s="6" t="s">
        <v>1</v>
      </c>
      <c r="C1" s="6" t="s">
        <v>2</v>
      </c>
      <c r="D1" s="72" t="s">
        <v>3</v>
      </c>
      <c r="E1" s="72" t="s">
        <v>4</v>
      </c>
      <c r="F1" s="73" t="s">
        <v>5</v>
      </c>
      <c r="G1" s="73" t="s">
        <v>6</v>
      </c>
      <c r="H1" s="74"/>
      <c r="I1" s="74"/>
      <c r="J1" s="74"/>
    </row>
    <row r="2" spans="1:10" ht="12.75" customHeight="1" x14ac:dyDescent="0.2">
      <c r="A2" s="21"/>
      <c r="B2" s="22"/>
      <c r="C2" s="23" t="s">
        <v>7</v>
      </c>
      <c r="D2" s="75"/>
      <c r="E2" s="76"/>
      <c r="F2" s="77"/>
      <c r="G2" s="77"/>
    </row>
    <row r="3" spans="1:10" ht="25.5" x14ac:dyDescent="0.2">
      <c r="A3" s="10"/>
      <c r="B3" s="9"/>
      <c r="C3" s="11" t="s">
        <v>72</v>
      </c>
      <c r="D3" s="79"/>
      <c r="E3" s="79"/>
      <c r="F3" s="80"/>
      <c r="G3" s="80"/>
    </row>
    <row r="4" spans="1:10" ht="12.75" customHeight="1" x14ac:dyDescent="0.2">
      <c r="A4" s="10"/>
      <c r="B4" s="9"/>
      <c r="C4" s="11"/>
      <c r="D4" s="79"/>
      <c r="E4" s="79"/>
      <c r="F4" s="80"/>
      <c r="G4" s="80"/>
    </row>
    <row r="5" spans="1:10" ht="25.5" customHeight="1" x14ac:dyDescent="0.2">
      <c r="A5" s="10"/>
      <c r="B5" s="9" t="s">
        <v>71</v>
      </c>
      <c r="C5" s="8" t="s">
        <v>8</v>
      </c>
      <c r="D5" s="79"/>
      <c r="E5" s="79"/>
      <c r="F5" s="80"/>
      <c r="G5" s="80"/>
    </row>
    <row r="6" spans="1:10" ht="12.75" customHeight="1" x14ac:dyDescent="0.2">
      <c r="A6" s="10"/>
      <c r="B6" s="9"/>
      <c r="C6" s="8"/>
      <c r="D6" s="79"/>
      <c r="E6" s="79"/>
      <c r="F6" s="80"/>
      <c r="G6" s="80"/>
    </row>
    <row r="7" spans="1:10" ht="12.75" customHeight="1" x14ac:dyDescent="0.2">
      <c r="A7" s="10">
        <v>1.1000000000000001</v>
      </c>
      <c r="B7" s="9" t="s">
        <v>9</v>
      </c>
      <c r="C7" s="8" t="s">
        <v>10</v>
      </c>
      <c r="D7" s="79"/>
      <c r="E7" s="79"/>
      <c r="F7" s="80"/>
      <c r="G7" s="80"/>
    </row>
    <row r="8" spans="1:10" ht="12.75" customHeight="1" x14ac:dyDescent="0.2">
      <c r="A8" s="10"/>
      <c r="B8" s="9"/>
      <c r="C8" s="8"/>
      <c r="D8" s="79"/>
      <c r="E8" s="79"/>
      <c r="F8" s="80"/>
      <c r="G8" s="80"/>
    </row>
    <row r="9" spans="1:10" ht="12.75" customHeight="1" x14ac:dyDescent="0.2">
      <c r="A9" s="10" t="s">
        <v>11</v>
      </c>
      <c r="B9" s="9" t="s">
        <v>12</v>
      </c>
      <c r="C9" s="8" t="s">
        <v>13</v>
      </c>
      <c r="D9" s="79" t="s">
        <v>14</v>
      </c>
      <c r="E9" s="79">
        <v>1</v>
      </c>
      <c r="F9" s="80">
        <v>160000</v>
      </c>
      <c r="G9" s="81"/>
      <c r="H9" s="82"/>
      <c r="I9" s="83"/>
    </row>
    <row r="10" spans="1:10" ht="12.75" customHeight="1" x14ac:dyDescent="0.2">
      <c r="A10" s="10"/>
      <c r="B10" s="9"/>
      <c r="C10" s="8"/>
      <c r="D10" s="79"/>
      <c r="E10" s="79"/>
      <c r="F10" s="80"/>
      <c r="G10" s="81"/>
    </row>
    <row r="11" spans="1:10" ht="12.75" customHeight="1" x14ac:dyDescent="0.2">
      <c r="A11" s="10" t="s">
        <v>15</v>
      </c>
      <c r="B11" s="9" t="s">
        <v>16</v>
      </c>
      <c r="C11" s="8" t="s">
        <v>17</v>
      </c>
      <c r="D11" s="79"/>
      <c r="E11" s="79"/>
      <c r="F11" s="80"/>
      <c r="G11" s="81"/>
    </row>
    <row r="12" spans="1:10" ht="12.75" customHeight="1" x14ac:dyDescent="0.2">
      <c r="A12" s="10"/>
      <c r="B12" s="9"/>
      <c r="C12" s="8"/>
      <c r="D12" s="79"/>
      <c r="E12" s="79"/>
      <c r="F12" s="80"/>
      <c r="G12" s="81"/>
    </row>
    <row r="13" spans="1:10" ht="12.75" customHeight="1" x14ac:dyDescent="0.2">
      <c r="A13" s="10"/>
      <c r="B13" s="9"/>
      <c r="C13" s="8" t="s">
        <v>18</v>
      </c>
      <c r="D13" s="79"/>
      <c r="E13" s="79"/>
      <c r="F13" s="80"/>
      <c r="G13" s="81"/>
    </row>
    <row r="14" spans="1:10" ht="12.75" customHeight="1" x14ac:dyDescent="0.2">
      <c r="A14" s="10"/>
      <c r="B14" s="9"/>
      <c r="C14" s="8"/>
      <c r="D14" s="79"/>
      <c r="E14" s="79"/>
      <c r="F14" s="80"/>
      <c r="G14" s="81"/>
    </row>
    <row r="15" spans="1:10" ht="12.75" customHeight="1" x14ac:dyDescent="0.2">
      <c r="A15" s="10" t="s">
        <v>19</v>
      </c>
      <c r="B15" s="9"/>
      <c r="C15" s="7" t="s">
        <v>20</v>
      </c>
      <c r="D15" s="79" t="s">
        <v>14</v>
      </c>
      <c r="E15" s="79">
        <v>1</v>
      </c>
      <c r="F15" s="80">
        <v>15000</v>
      </c>
      <c r="G15" s="81"/>
      <c r="H15" s="84"/>
    </row>
    <row r="16" spans="1:10" ht="12.75" customHeight="1" x14ac:dyDescent="0.2">
      <c r="A16" s="10"/>
      <c r="B16" s="9"/>
      <c r="C16" s="7"/>
      <c r="D16" s="79"/>
      <c r="E16" s="79"/>
      <c r="F16" s="80"/>
      <c r="G16" s="81"/>
    </row>
    <row r="17" spans="1:8" ht="12.75" customHeight="1" x14ac:dyDescent="0.2">
      <c r="A17" s="10" t="s">
        <v>21</v>
      </c>
      <c r="B17" s="9"/>
      <c r="C17" s="7" t="s">
        <v>22</v>
      </c>
      <c r="D17" s="79" t="s">
        <v>14</v>
      </c>
      <c r="E17" s="79">
        <v>1</v>
      </c>
      <c r="F17" s="80">
        <v>1000</v>
      </c>
      <c r="G17" s="81"/>
      <c r="H17" s="84"/>
    </row>
    <row r="18" spans="1:8" ht="12.75" customHeight="1" x14ac:dyDescent="0.2">
      <c r="A18" s="10"/>
      <c r="B18" s="9"/>
      <c r="C18" s="7"/>
      <c r="D18" s="79"/>
      <c r="E18" s="79"/>
      <c r="F18" s="80"/>
      <c r="G18" s="81"/>
    </row>
    <row r="19" spans="1:8" ht="12.75" customHeight="1" x14ac:dyDescent="0.2">
      <c r="A19" s="10" t="s">
        <v>23</v>
      </c>
      <c r="B19" s="9"/>
      <c r="C19" s="7" t="s">
        <v>24</v>
      </c>
      <c r="D19" s="79" t="s">
        <v>14</v>
      </c>
      <c r="E19" s="79">
        <v>1</v>
      </c>
      <c r="F19" s="80">
        <v>1000</v>
      </c>
      <c r="G19" s="81"/>
      <c r="H19" s="84"/>
    </row>
    <row r="20" spans="1:8" ht="12.75" customHeight="1" x14ac:dyDescent="0.2">
      <c r="A20" s="10"/>
      <c r="B20" s="9"/>
      <c r="C20" s="7"/>
      <c r="D20" s="79"/>
      <c r="E20" s="79"/>
      <c r="F20" s="80"/>
      <c r="G20" s="81"/>
    </row>
    <row r="21" spans="1:8" ht="12.75" customHeight="1" x14ac:dyDescent="0.2">
      <c r="A21" s="10" t="s">
        <v>25</v>
      </c>
      <c r="B21" s="9"/>
      <c r="C21" s="7" t="s">
        <v>26</v>
      </c>
      <c r="D21" s="79" t="s">
        <v>14</v>
      </c>
      <c r="E21" s="79">
        <v>1</v>
      </c>
      <c r="F21" s="80">
        <v>10000</v>
      </c>
      <c r="G21" s="81"/>
      <c r="H21" s="84"/>
    </row>
    <row r="22" spans="1:8" ht="12.75" customHeight="1" x14ac:dyDescent="0.2">
      <c r="A22" s="10"/>
      <c r="B22" s="9"/>
      <c r="C22" s="7"/>
      <c r="D22" s="79"/>
      <c r="E22" s="79"/>
      <c r="F22" s="80"/>
      <c r="G22" s="81"/>
    </row>
    <row r="23" spans="1:8" ht="12.75" customHeight="1" x14ac:dyDescent="0.2">
      <c r="A23" s="10" t="s">
        <v>27</v>
      </c>
      <c r="B23" s="9"/>
      <c r="C23" s="7" t="s">
        <v>28</v>
      </c>
      <c r="D23" s="79" t="s">
        <v>14</v>
      </c>
      <c r="E23" s="79">
        <v>1</v>
      </c>
      <c r="F23" s="80">
        <v>1000</v>
      </c>
      <c r="G23" s="81"/>
      <c r="H23" s="84"/>
    </row>
    <row r="24" spans="1:8" ht="12.75" customHeight="1" x14ac:dyDescent="0.2">
      <c r="A24" s="10"/>
      <c r="B24" s="9"/>
      <c r="C24" s="7"/>
      <c r="D24" s="79"/>
      <c r="E24" s="79"/>
      <c r="F24" s="80"/>
      <c r="G24" s="81"/>
    </row>
    <row r="25" spans="1:8" ht="12.75" customHeight="1" x14ac:dyDescent="0.2">
      <c r="A25" s="10" t="s">
        <v>29</v>
      </c>
      <c r="B25" s="9" t="s">
        <v>30</v>
      </c>
      <c r="C25" s="10" t="s">
        <v>31</v>
      </c>
      <c r="D25" s="79" t="s">
        <v>14</v>
      </c>
      <c r="E25" s="79">
        <v>1</v>
      </c>
      <c r="F25" s="80">
        <v>1000</v>
      </c>
      <c r="G25" s="81"/>
      <c r="H25" s="84"/>
    </row>
    <row r="26" spans="1:8" ht="12.75" customHeight="1" x14ac:dyDescent="0.2">
      <c r="A26" s="10"/>
      <c r="B26" s="9"/>
      <c r="C26" s="8"/>
      <c r="D26" s="79"/>
      <c r="E26" s="79"/>
      <c r="F26" s="80"/>
      <c r="G26" s="81"/>
    </row>
    <row r="27" spans="1:8" ht="12.75" customHeight="1" x14ac:dyDescent="0.2">
      <c r="A27" s="10">
        <v>1.2</v>
      </c>
      <c r="B27" s="9" t="s">
        <v>32</v>
      </c>
      <c r="C27" s="8" t="s">
        <v>33</v>
      </c>
      <c r="D27" s="79"/>
      <c r="E27" s="79"/>
      <c r="F27" s="80"/>
      <c r="G27" s="81"/>
    </row>
    <row r="28" spans="1:8" ht="12.75" customHeight="1" x14ac:dyDescent="0.2">
      <c r="A28" s="10"/>
      <c r="B28" s="9"/>
      <c r="C28" s="8"/>
      <c r="D28" s="79"/>
      <c r="E28" s="79"/>
      <c r="F28" s="80"/>
      <c r="G28" s="81"/>
    </row>
    <row r="29" spans="1:8" ht="12.75" customHeight="1" x14ac:dyDescent="0.2">
      <c r="A29" s="10" t="s">
        <v>34</v>
      </c>
      <c r="B29" s="9" t="s">
        <v>35</v>
      </c>
      <c r="C29" s="8" t="s">
        <v>13</v>
      </c>
      <c r="D29" s="79" t="s">
        <v>14</v>
      </c>
      <c r="E29" s="79">
        <v>1</v>
      </c>
      <c r="F29" s="80">
        <v>100000</v>
      </c>
      <c r="G29" s="81"/>
      <c r="H29" s="84"/>
    </row>
    <row r="30" spans="1:8" ht="12.75" customHeight="1" x14ac:dyDescent="0.2">
      <c r="A30" s="10"/>
      <c r="B30" s="9"/>
      <c r="C30" s="8"/>
      <c r="D30" s="79"/>
      <c r="E30" s="79"/>
      <c r="F30" s="80"/>
      <c r="G30" s="81"/>
    </row>
    <row r="31" spans="1:8" ht="12.75" customHeight="1" x14ac:dyDescent="0.2">
      <c r="A31" s="10" t="s">
        <v>36</v>
      </c>
      <c r="B31" s="9" t="s">
        <v>37</v>
      </c>
      <c r="C31" s="8" t="s">
        <v>38</v>
      </c>
      <c r="D31" s="79"/>
      <c r="E31" s="79"/>
      <c r="F31" s="80"/>
      <c r="G31" s="81"/>
    </row>
    <row r="32" spans="1:8" ht="12.75" customHeight="1" x14ac:dyDescent="0.2">
      <c r="A32" s="10"/>
      <c r="B32" s="9"/>
      <c r="C32" s="8"/>
      <c r="D32" s="79"/>
      <c r="E32" s="79"/>
      <c r="F32" s="80"/>
      <c r="G32" s="81"/>
    </row>
    <row r="33" spans="1:7" ht="25.5" x14ac:dyDescent="0.2">
      <c r="A33" s="10"/>
      <c r="B33" s="9" t="s">
        <v>39</v>
      </c>
      <c r="C33" s="8" t="s">
        <v>40</v>
      </c>
      <c r="D33" s="79"/>
      <c r="E33" s="79"/>
      <c r="F33" s="80"/>
      <c r="G33" s="81"/>
    </row>
    <row r="34" spans="1:7" ht="12.75" customHeight="1" x14ac:dyDescent="0.2">
      <c r="A34" s="10"/>
      <c r="B34" s="9"/>
      <c r="C34" s="8"/>
      <c r="D34" s="79"/>
      <c r="E34" s="79"/>
      <c r="F34" s="80"/>
      <c r="G34" s="81"/>
    </row>
    <row r="35" spans="1:7" ht="12.75" customHeight="1" x14ac:dyDescent="0.2">
      <c r="A35" s="10" t="s">
        <v>41</v>
      </c>
      <c r="B35" s="9"/>
      <c r="C35" s="7" t="s">
        <v>20</v>
      </c>
      <c r="D35" s="79" t="s">
        <v>14</v>
      </c>
      <c r="E35" s="79">
        <v>1</v>
      </c>
      <c r="F35" s="80">
        <v>5000</v>
      </c>
      <c r="G35" s="81"/>
    </row>
    <row r="36" spans="1:7" ht="12.75" customHeight="1" x14ac:dyDescent="0.2">
      <c r="A36" s="10"/>
      <c r="B36" s="9"/>
      <c r="C36" s="7"/>
      <c r="D36" s="79"/>
      <c r="E36" s="79"/>
      <c r="F36" s="80"/>
      <c r="G36" s="81"/>
    </row>
    <row r="37" spans="1:7" ht="12.75" customHeight="1" x14ac:dyDescent="0.2">
      <c r="A37" s="10" t="s">
        <v>42</v>
      </c>
      <c r="B37" s="9"/>
      <c r="C37" s="7" t="s">
        <v>22</v>
      </c>
      <c r="D37" s="79" t="s">
        <v>14</v>
      </c>
      <c r="E37" s="79">
        <v>1</v>
      </c>
      <c r="F37" s="80">
        <v>3000</v>
      </c>
      <c r="G37" s="81"/>
    </row>
    <row r="38" spans="1:7" ht="12.75" customHeight="1" x14ac:dyDescent="0.2">
      <c r="A38" s="10"/>
      <c r="B38" s="9"/>
      <c r="C38" s="7"/>
      <c r="D38" s="79"/>
      <c r="E38" s="79"/>
      <c r="F38" s="80"/>
      <c r="G38" s="81"/>
    </row>
    <row r="39" spans="1:7" ht="12.75" customHeight="1" x14ac:dyDescent="0.2">
      <c r="A39" s="10" t="s">
        <v>43</v>
      </c>
      <c r="B39" s="9"/>
      <c r="C39" s="7" t="s">
        <v>24</v>
      </c>
      <c r="D39" s="79" t="s">
        <v>14</v>
      </c>
      <c r="E39" s="79">
        <v>1</v>
      </c>
      <c r="F39" s="80">
        <v>5000</v>
      </c>
      <c r="G39" s="81"/>
    </row>
    <row r="40" spans="1:7" ht="12.75" customHeight="1" x14ac:dyDescent="0.2">
      <c r="A40" s="10"/>
      <c r="B40" s="9"/>
      <c r="C40" s="7"/>
      <c r="D40" s="79"/>
      <c r="E40" s="79"/>
      <c r="F40" s="80"/>
      <c r="G40" s="81"/>
    </row>
    <row r="41" spans="1:7" ht="25.5" x14ac:dyDescent="0.2">
      <c r="A41" s="10" t="s">
        <v>44</v>
      </c>
      <c r="B41" s="9"/>
      <c r="C41" s="7" t="s">
        <v>26</v>
      </c>
      <c r="D41" s="79" t="s">
        <v>14</v>
      </c>
      <c r="E41" s="79">
        <v>1</v>
      </c>
      <c r="F41" s="80">
        <v>2000</v>
      </c>
      <c r="G41" s="81"/>
    </row>
    <row r="42" spans="1:7" ht="12.75" customHeight="1" x14ac:dyDescent="0.2">
      <c r="A42" s="10"/>
      <c r="B42" s="9"/>
      <c r="C42" s="7"/>
      <c r="D42" s="79"/>
      <c r="E42" s="79"/>
      <c r="F42" s="80"/>
      <c r="G42" s="81"/>
    </row>
    <row r="43" spans="1:7" ht="12.75" customHeight="1" x14ac:dyDescent="0.2">
      <c r="A43" s="10" t="s">
        <v>45</v>
      </c>
      <c r="B43" s="9"/>
      <c r="C43" s="7" t="s">
        <v>28</v>
      </c>
      <c r="D43" s="79" t="s">
        <v>14</v>
      </c>
      <c r="E43" s="79">
        <v>1</v>
      </c>
      <c r="F43" s="80">
        <v>2000</v>
      </c>
      <c r="G43" s="81"/>
    </row>
    <row r="44" spans="1:7" ht="12.75" customHeight="1" x14ac:dyDescent="0.2">
      <c r="A44" s="10"/>
      <c r="B44" s="9"/>
      <c r="C44" s="7"/>
      <c r="D44" s="79"/>
      <c r="E44" s="79"/>
      <c r="F44" s="80"/>
      <c r="G44" s="81"/>
    </row>
    <row r="45" spans="1:7" ht="12.75" customHeight="1" x14ac:dyDescent="0.2">
      <c r="A45" s="10" t="s">
        <v>46</v>
      </c>
      <c r="B45" s="9"/>
      <c r="C45" s="7" t="s">
        <v>47</v>
      </c>
      <c r="D45" s="79" t="s">
        <v>14</v>
      </c>
      <c r="E45" s="79">
        <v>1</v>
      </c>
      <c r="F45" s="80">
        <v>5000</v>
      </c>
      <c r="G45" s="81"/>
    </row>
    <row r="46" spans="1:7" ht="12.75" customHeight="1" x14ac:dyDescent="0.2">
      <c r="A46" s="10"/>
      <c r="B46" s="9"/>
      <c r="C46" s="7"/>
      <c r="D46" s="79"/>
      <c r="E46" s="79"/>
      <c r="F46" s="80"/>
      <c r="G46" s="81"/>
    </row>
    <row r="47" spans="1:7" ht="12.75" customHeight="1" x14ac:dyDescent="0.2">
      <c r="A47" s="10" t="s">
        <v>48</v>
      </c>
      <c r="B47" s="9" t="s">
        <v>49</v>
      </c>
      <c r="C47" s="8" t="s">
        <v>50</v>
      </c>
      <c r="D47" s="79" t="s">
        <v>14</v>
      </c>
      <c r="E47" s="79">
        <v>1</v>
      </c>
      <c r="F47" s="80">
        <v>30000</v>
      </c>
      <c r="G47" s="81"/>
    </row>
    <row r="48" spans="1:7" ht="12.75" customHeight="1" x14ac:dyDescent="0.2">
      <c r="A48" s="10"/>
      <c r="B48" s="9"/>
      <c r="C48" s="8"/>
      <c r="D48" s="79"/>
      <c r="E48" s="79"/>
      <c r="F48" s="80"/>
      <c r="G48" s="81"/>
    </row>
    <row r="49" spans="1:12" ht="12.75" customHeight="1" x14ac:dyDescent="0.2">
      <c r="A49" s="10" t="s">
        <v>51</v>
      </c>
      <c r="B49" s="9" t="s">
        <v>52</v>
      </c>
      <c r="C49" s="8" t="s">
        <v>53</v>
      </c>
      <c r="D49" s="79" t="s">
        <v>14</v>
      </c>
      <c r="E49" s="79">
        <v>1</v>
      </c>
      <c r="F49" s="80">
        <v>10000</v>
      </c>
      <c r="G49" s="81"/>
    </row>
    <row r="50" spans="1:12" ht="12.75" customHeight="1" x14ac:dyDescent="0.2">
      <c r="A50" s="10"/>
      <c r="B50" s="9"/>
      <c r="C50" s="8"/>
      <c r="D50" s="79"/>
      <c r="E50" s="79"/>
      <c r="F50" s="80"/>
      <c r="G50" s="81"/>
    </row>
    <row r="51" spans="1:12" ht="12.75" customHeight="1" x14ac:dyDescent="0.2">
      <c r="A51" s="24"/>
      <c r="B51" s="12"/>
      <c r="C51" s="25"/>
      <c r="D51" s="85"/>
      <c r="E51" s="85"/>
      <c r="F51" s="86"/>
      <c r="G51" s="87"/>
    </row>
    <row r="52" spans="1:12" s="20" customFormat="1" ht="15" customHeight="1" x14ac:dyDescent="0.2">
      <c r="A52" s="14" t="s">
        <v>62</v>
      </c>
      <c r="B52" s="18"/>
      <c r="C52" s="14"/>
      <c r="D52" s="88"/>
      <c r="E52" s="88"/>
      <c r="F52" s="89"/>
      <c r="G52" s="90"/>
      <c r="H52" s="91"/>
      <c r="I52" s="92"/>
      <c r="J52" s="92"/>
      <c r="K52" s="15"/>
      <c r="L52" s="19"/>
    </row>
    <row r="53" spans="1:12" s="20" customFormat="1" ht="15" customHeight="1" x14ac:dyDescent="0.2">
      <c r="A53" s="14" t="s">
        <v>63</v>
      </c>
      <c r="B53" s="18"/>
      <c r="C53" s="14"/>
      <c r="D53" s="88"/>
      <c r="E53" s="88"/>
      <c r="F53" s="89"/>
      <c r="G53" s="90"/>
      <c r="H53" s="91"/>
      <c r="I53" s="92"/>
      <c r="J53" s="92"/>
      <c r="K53" s="15"/>
      <c r="L53" s="19"/>
    </row>
    <row r="54" spans="1:12" ht="12.75" customHeight="1" x14ac:dyDescent="0.2">
      <c r="A54" s="10"/>
      <c r="B54" s="9"/>
      <c r="C54" s="8"/>
      <c r="D54" s="79"/>
      <c r="E54" s="79"/>
      <c r="F54" s="80"/>
      <c r="G54" s="81"/>
    </row>
    <row r="55" spans="1:12" ht="12.75" customHeight="1" x14ac:dyDescent="0.2">
      <c r="A55" s="10" t="s">
        <v>54</v>
      </c>
      <c r="B55" s="9" t="s">
        <v>55</v>
      </c>
      <c r="C55" s="8" t="s">
        <v>56</v>
      </c>
      <c r="D55" s="79" t="s">
        <v>14</v>
      </c>
      <c r="E55" s="79">
        <v>1</v>
      </c>
      <c r="F55" s="80">
        <v>30000</v>
      </c>
      <c r="G55" s="81"/>
    </row>
    <row r="56" spans="1:12" ht="12.75" customHeight="1" x14ac:dyDescent="0.2">
      <c r="A56" s="10"/>
      <c r="B56" s="9"/>
      <c r="C56" s="8"/>
      <c r="D56" s="79"/>
      <c r="E56" s="79"/>
      <c r="F56" s="80"/>
      <c r="G56" s="81"/>
    </row>
    <row r="57" spans="1:12" ht="12.75" customHeight="1" x14ac:dyDescent="0.2">
      <c r="A57" s="10" t="s">
        <v>57</v>
      </c>
      <c r="B57" s="9" t="s">
        <v>58</v>
      </c>
      <c r="C57" s="13" t="s">
        <v>59</v>
      </c>
      <c r="D57" s="79" t="s">
        <v>60</v>
      </c>
      <c r="E57" s="79">
        <v>1</v>
      </c>
      <c r="F57" s="80">
        <v>25000</v>
      </c>
      <c r="G57" s="81"/>
    </row>
    <row r="58" spans="1:12" ht="12.75" customHeight="1" x14ac:dyDescent="0.2">
      <c r="A58" s="10"/>
      <c r="B58" s="9"/>
      <c r="C58" s="13"/>
      <c r="D58" s="79"/>
      <c r="E58" s="79"/>
      <c r="F58" s="80"/>
      <c r="G58" s="81"/>
    </row>
    <row r="59" spans="1:12" ht="12.75" customHeight="1" x14ac:dyDescent="0.2">
      <c r="A59" s="10" t="s">
        <v>69</v>
      </c>
      <c r="B59" s="9"/>
      <c r="C59" s="10" t="s">
        <v>70</v>
      </c>
      <c r="D59" s="79" t="s">
        <v>60</v>
      </c>
      <c r="E59" s="79">
        <v>1</v>
      </c>
      <c r="F59" s="80">
        <v>10000</v>
      </c>
      <c r="G59" s="81"/>
      <c r="H59" s="84"/>
    </row>
    <row r="60" spans="1:12" ht="12.75" customHeight="1" x14ac:dyDescent="0.2">
      <c r="A60" s="10"/>
      <c r="B60" s="9"/>
      <c r="C60" s="10"/>
      <c r="D60" s="79"/>
      <c r="E60" s="79"/>
      <c r="F60" s="80"/>
      <c r="G60" s="81"/>
      <c r="H60" s="84"/>
    </row>
    <row r="61" spans="1:12" ht="12.75" customHeight="1" x14ac:dyDescent="0.2">
      <c r="A61" s="10"/>
      <c r="B61" s="9"/>
      <c r="C61" s="10"/>
      <c r="D61" s="79"/>
      <c r="E61" s="79"/>
      <c r="F61" s="80"/>
      <c r="G61" s="81"/>
      <c r="H61" s="84"/>
    </row>
    <row r="62" spans="1:12" ht="12.75" customHeight="1" x14ac:dyDescent="0.2">
      <c r="A62" s="10"/>
      <c r="B62" s="9"/>
      <c r="C62" s="10"/>
      <c r="D62" s="79"/>
      <c r="E62" s="79"/>
      <c r="F62" s="80"/>
      <c r="G62" s="81"/>
      <c r="H62" s="84"/>
    </row>
    <row r="63" spans="1:12" ht="12.75" customHeight="1" x14ac:dyDescent="0.2">
      <c r="A63" s="10"/>
      <c r="B63" s="9"/>
      <c r="C63" s="10"/>
      <c r="D63" s="79"/>
      <c r="E63" s="79"/>
      <c r="F63" s="80"/>
      <c r="G63" s="81"/>
      <c r="H63" s="84"/>
    </row>
    <row r="64" spans="1:12" ht="12.75" customHeight="1" x14ac:dyDescent="0.2">
      <c r="A64" s="10"/>
      <c r="B64" s="9"/>
      <c r="C64" s="10"/>
      <c r="D64" s="79"/>
      <c r="E64" s="79"/>
      <c r="F64" s="80"/>
      <c r="G64" s="81"/>
      <c r="H64" s="84"/>
    </row>
    <row r="65" spans="1:8" ht="12.75" customHeight="1" x14ac:dyDescent="0.2">
      <c r="A65" s="10"/>
      <c r="B65" s="9"/>
      <c r="C65" s="10"/>
      <c r="D65" s="79"/>
      <c r="E65" s="79"/>
      <c r="F65" s="80"/>
      <c r="G65" s="81"/>
      <c r="H65" s="84"/>
    </row>
    <row r="66" spans="1:8" ht="12.75" customHeight="1" x14ac:dyDescent="0.2">
      <c r="A66" s="10"/>
      <c r="B66" s="9"/>
      <c r="C66" s="10"/>
      <c r="D66" s="79"/>
      <c r="E66" s="79"/>
      <c r="F66" s="80"/>
      <c r="G66" s="81"/>
      <c r="H66" s="84"/>
    </row>
    <row r="67" spans="1:8" ht="12.75" customHeight="1" x14ac:dyDescent="0.2">
      <c r="A67" s="10"/>
      <c r="B67" s="9"/>
      <c r="C67" s="10"/>
      <c r="D67" s="79"/>
      <c r="E67" s="79"/>
      <c r="F67" s="80"/>
      <c r="G67" s="81"/>
      <c r="H67" s="84"/>
    </row>
    <row r="68" spans="1:8" ht="12.75" customHeight="1" x14ac:dyDescent="0.2">
      <c r="A68" s="10"/>
      <c r="B68" s="9"/>
      <c r="C68" s="10"/>
      <c r="D68" s="79"/>
      <c r="E68" s="79"/>
      <c r="F68" s="80"/>
      <c r="G68" s="81"/>
      <c r="H68" s="84"/>
    </row>
    <row r="69" spans="1:8" ht="12.75" customHeight="1" x14ac:dyDescent="0.2">
      <c r="A69" s="10"/>
      <c r="B69" s="9"/>
      <c r="C69" s="10"/>
      <c r="D69" s="79"/>
      <c r="E69" s="79"/>
      <c r="F69" s="80"/>
      <c r="G69" s="81"/>
      <c r="H69" s="84"/>
    </row>
    <row r="70" spans="1:8" ht="12.75" customHeight="1" x14ac:dyDescent="0.2">
      <c r="A70" s="10"/>
      <c r="B70" s="9"/>
      <c r="C70" s="10"/>
      <c r="D70" s="79"/>
      <c r="E70" s="79"/>
      <c r="F70" s="80"/>
      <c r="G70" s="81"/>
      <c r="H70" s="84"/>
    </row>
    <row r="71" spans="1:8" ht="12.75" customHeight="1" x14ac:dyDescent="0.2">
      <c r="A71" s="10"/>
      <c r="B71" s="9"/>
      <c r="C71" s="10"/>
      <c r="D71" s="79"/>
      <c r="E71" s="79"/>
      <c r="F71" s="80"/>
      <c r="G71" s="81"/>
      <c r="H71" s="84"/>
    </row>
    <row r="72" spans="1:8" ht="12.75" customHeight="1" x14ac:dyDescent="0.2">
      <c r="A72" s="10"/>
      <c r="B72" s="9"/>
      <c r="C72" s="10"/>
      <c r="D72" s="79"/>
      <c r="E72" s="79"/>
      <c r="F72" s="80"/>
      <c r="G72" s="81"/>
      <c r="H72" s="84"/>
    </row>
    <row r="73" spans="1:8" ht="12.75" customHeight="1" x14ac:dyDescent="0.2">
      <c r="A73" s="10"/>
      <c r="B73" s="9"/>
      <c r="C73" s="10"/>
      <c r="D73" s="79"/>
      <c r="E73" s="79"/>
      <c r="F73" s="80"/>
      <c r="G73" s="81"/>
      <c r="H73" s="84"/>
    </row>
    <row r="74" spans="1:8" ht="12.75" customHeight="1" x14ac:dyDescent="0.2">
      <c r="A74" s="10"/>
      <c r="B74" s="9"/>
      <c r="C74" s="10"/>
      <c r="D74" s="79"/>
      <c r="E74" s="79"/>
      <c r="F74" s="80"/>
      <c r="G74" s="81"/>
      <c r="H74" s="84"/>
    </row>
    <row r="75" spans="1:8" ht="12.75" customHeight="1" x14ac:dyDescent="0.2">
      <c r="A75" s="10"/>
      <c r="B75" s="9"/>
      <c r="C75" s="10"/>
      <c r="D75" s="79"/>
      <c r="E75" s="79"/>
      <c r="F75" s="80"/>
      <c r="G75" s="81"/>
      <c r="H75" s="84"/>
    </row>
    <row r="76" spans="1:8" ht="12.75" customHeight="1" x14ac:dyDescent="0.2">
      <c r="A76" s="10"/>
      <c r="B76" s="9"/>
      <c r="C76" s="10"/>
      <c r="D76" s="79"/>
      <c r="E76" s="79"/>
      <c r="F76" s="80"/>
      <c r="G76" s="81"/>
      <c r="H76" s="84"/>
    </row>
    <row r="77" spans="1:8" ht="12.75" customHeight="1" x14ac:dyDescent="0.2">
      <c r="A77" s="10"/>
      <c r="B77" s="9"/>
      <c r="C77" s="10"/>
      <c r="D77" s="79"/>
      <c r="E77" s="79"/>
      <c r="F77" s="80"/>
      <c r="G77" s="81"/>
      <c r="H77" s="84"/>
    </row>
    <row r="78" spans="1:8" ht="12.75" customHeight="1" x14ac:dyDescent="0.2">
      <c r="A78" s="10"/>
      <c r="B78" s="9"/>
      <c r="C78" s="10"/>
      <c r="D78" s="79"/>
      <c r="E78" s="79"/>
      <c r="F78" s="80"/>
      <c r="G78" s="81"/>
      <c r="H78" s="84"/>
    </row>
    <row r="79" spans="1:8" ht="12.75" customHeight="1" x14ac:dyDescent="0.2">
      <c r="A79" s="10"/>
      <c r="B79" s="9"/>
      <c r="C79" s="10"/>
      <c r="D79" s="79"/>
      <c r="E79" s="79"/>
      <c r="F79" s="80"/>
      <c r="G79" s="81"/>
      <c r="H79" s="84"/>
    </row>
    <row r="80" spans="1:8" ht="12.75" customHeight="1" x14ac:dyDescent="0.2">
      <c r="A80" s="10"/>
      <c r="B80" s="9"/>
      <c r="C80" s="10"/>
      <c r="D80" s="79"/>
      <c r="E80" s="79"/>
      <c r="F80" s="80"/>
      <c r="G80" s="81"/>
      <c r="H80" s="84"/>
    </row>
    <row r="81" spans="1:8" ht="12.75" customHeight="1" x14ac:dyDescent="0.2">
      <c r="A81" s="10"/>
      <c r="B81" s="9"/>
      <c r="C81" s="10"/>
      <c r="D81" s="79"/>
      <c r="E81" s="79"/>
      <c r="F81" s="80"/>
      <c r="G81" s="81"/>
      <c r="H81" s="84"/>
    </row>
    <row r="82" spans="1:8" ht="12.75" customHeight="1" x14ac:dyDescent="0.2">
      <c r="A82" s="10"/>
      <c r="B82" s="9"/>
      <c r="C82" s="10"/>
      <c r="D82" s="79"/>
      <c r="E82" s="79"/>
      <c r="F82" s="80"/>
      <c r="G82" s="81"/>
      <c r="H82" s="84"/>
    </row>
    <row r="83" spans="1:8" ht="12.75" customHeight="1" x14ac:dyDescent="0.2">
      <c r="A83" s="10"/>
      <c r="B83" s="9"/>
      <c r="C83" s="10"/>
      <c r="D83" s="79"/>
      <c r="E83" s="79"/>
      <c r="F83" s="80"/>
      <c r="G83" s="81"/>
      <c r="H83" s="84"/>
    </row>
    <row r="84" spans="1:8" ht="12.75" customHeight="1" x14ac:dyDescent="0.2">
      <c r="A84" s="10"/>
      <c r="B84" s="9"/>
      <c r="C84" s="10"/>
      <c r="D84" s="79"/>
      <c r="E84" s="79"/>
      <c r="F84" s="80"/>
      <c r="G84" s="81"/>
      <c r="H84" s="84"/>
    </row>
    <row r="85" spans="1:8" ht="12.75" customHeight="1" x14ac:dyDescent="0.2">
      <c r="A85" s="10"/>
      <c r="B85" s="9"/>
      <c r="C85" s="10"/>
      <c r="D85" s="79"/>
      <c r="E85" s="79"/>
      <c r="F85" s="80"/>
      <c r="G85" s="81"/>
      <c r="H85" s="84"/>
    </row>
    <row r="86" spans="1:8" ht="12.75" customHeight="1" x14ac:dyDescent="0.2">
      <c r="A86" s="10"/>
      <c r="B86" s="9"/>
      <c r="C86" s="10"/>
      <c r="D86" s="79"/>
      <c r="E86" s="79"/>
      <c r="F86" s="80"/>
      <c r="G86" s="81"/>
      <c r="H86" s="84"/>
    </row>
    <row r="87" spans="1:8" ht="12.75" customHeight="1" x14ac:dyDescent="0.2">
      <c r="A87" s="10"/>
      <c r="B87" s="9"/>
      <c r="C87" s="10"/>
      <c r="D87" s="79"/>
      <c r="E87" s="79"/>
      <c r="F87" s="80"/>
      <c r="G87" s="81"/>
      <c r="H87" s="84"/>
    </row>
    <row r="88" spans="1:8" ht="12.75" customHeight="1" x14ac:dyDescent="0.2">
      <c r="A88" s="10"/>
      <c r="B88" s="9"/>
      <c r="C88" s="10"/>
      <c r="D88" s="79"/>
      <c r="E88" s="79"/>
      <c r="F88" s="80"/>
      <c r="G88" s="81"/>
      <c r="H88" s="84"/>
    </row>
    <row r="89" spans="1:8" ht="12.75" customHeight="1" x14ac:dyDescent="0.2">
      <c r="A89" s="10"/>
      <c r="B89" s="9"/>
      <c r="C89" s="10"/>
      <c r="D89" s="79"/>
      <c r="E89" s="79"/>
      <c r="F89" s="80"/>
      <c r="G89" s="81"/>
      <c r="H89" s="84"/>
    </row>
    <row r="90" spans="1:8" ht="12.75" customHeight="1" x14ac:dyDescent="0.2">
      <c r="A90" s="10"/>
      <c r="B90" s="9"/>
      <c r="C90" s="10"/>
      <c r="D90" s="79"/>
      <c r="E90" s="79"/>
      <c r="F90" s="80"/>
      <c r="G90" s="81"/>
      <c r="H90" s="84"/>
    </row>
    <row r="91" spans="1:8" ht="12.75" customHeight="1" x14ac:dyDescent="0.2">
      <c r="A91" s="10"/>
      <c r="B91" s="9"/>
      <c r="C91" s="10"/>
      <c r="D91" s="79"/>
      <c r="E91" s="79"/>
      <c r="F91" s="80"/>
      <c r="G91" s="81"/>
      <c r="H91" s="84"/>
    </row>
    <row r="92" spans="1:8" ht="12.75" customHeight="1" x14ac:dyDescent="0.2">
      <c r="A92" s="10"/>
      <c r="B92" s="9"/>
      <c r="C92" s="10"/>
      <c r="D92" s="79"/>
      <c r="E92" s="79"/>
      <c r="F92" s="80"/>
      <c r="G92" s="81"/>
      <c r="H92" s="84"/>
    </row>
    <row r="93" spans="1:8" ht="12.75" customHeight="1" x14ac:dyDescent="0.2">
      <c r="A93" s="10"/>
      <c r="B93" s="9"/>
      <c r="C93" s="10"/>
      <c r="D93" s="79"/>
      <c r="E93" s="79"/>
      <c r="F93" s="80"/>
      <c r="G93" s="81"/>
      <c r="H93" s="84"/>
    </row>
    <row r="94" spans="1:8" ht="12.75" customHeight="1" x14ac:dyDescent="0.2">
      <c r="A94" s="10"/>
      <c r="B94" s="9"/>
      <c r="C94" s="10"/>
      <c r="D94" s="79"/>
      <c r="E94" s="79"/>
      <c r="F94" s="80"/>
      <c r="G94" s="81"/>
      <c r="H94" s="84"/>
    </row>
    <row r="95" spans="1:8" ht="12.75" customHeight="1" x14ac:dyDescent="0.2">
      <c r="A95" s="10"/>
      <c r="B95" s="9"/>
      <c r="C95" s="10"/>
      <c r="D95" s="79"/>
      <c r="E95" s="79"/>
      <c r="F95" s="80"/>
      <c r="G95" s="81"/>
      <c r="H95" s="84"/>
    </row>
    <row r="96" spans="1:8" ht="12.75" customHeight="1" x14ac:dyDescent="0.2">
      <c r="A96" s="10"/>
      <c r="B96" s="9"/>
      <c r="C96" s="10"/>
      <c r="D96" s="79"/>
      <c r="E96" s="79"/>
      <c r="F96" s="80"/>
      <c r="G96" s="81"/>
      <c r="H96" s="84"/>
    </row>
    <row r="97" spans="1:8" ht="12.75" customHeight="1" x14ac:dyDescent="0.2">
      <c r="A97" s="10"/>
      <c r="B97" s="9"/>
      <c r="C97" s="10"/>
      <c r="D97" s="79"/>
      <c r="E97" s="79"/>
      <c r="F97" s="80"/>
      <c r="G97" s="81"/>
      <c r="H97" s="84"/>
    </row>
    <row r="98" spans="1:8" ht="12.75" customHeight="1" x14ac:dyDescent="0.2">
      <c r="A98" s="10"/>
      <c r="B98" s="9"/>
      <c r="C98" s="10"/>
      <c r="D98" s="79"/>
      <c r="E98" s="79"/>
      <c r="F98" s="80"/>
      <c r="G98" s="81"/>
      <c r="H98" s="84"/>
    </row>
    <row r="99" spans="1:8" ht="12.75" customHeight="1" x14ac:dyDescent="0.2">
      <c r="A99" s="10"/>
      <c r="B99" s="9"/>
      <c r="C99" s="10"/>
      <c r="D99" s="79"/>
      <c r="E99" s="79"/>
      <c r="F99" s="80"/>
      <c r="G99" s="81"/>
      <c r="H99" s="84"/>
    </row>
    <row r="100" spans="1:8" ht="12.75" customHeight="1" x14ac:dyDescent="0.2">
      <c r="A100" s="10"/>
      <c r="B100" s="9"/>
      <c r="C100" s="10"/>
      <c r="D100" s="79"/>
      <c r="E100" s="79"/>
      <c r="F100" s="80"/>
      <c r="G100" s="81"/>
      <c r="H100" s="84"/>
    </row>
    <row r="101" spans="1:8" ht="12.75" customHeight="1" x14ac:dyDescent="0.2">
      <c r="A101" s="10"/>
      <c r="B101" s="9"/>
      <c r="C101" s="10"/>
      <c r="D101" s="79"/>
      <c r="E101" s="79"/>
      <c r="F101" s="80"/>
      <c r="G101" s="81"/>
      <c r="H101" s="84"/>
    </row>
    <row r="102" spans="1:8" ht="12.75" customHeight="1" x14ac:dyDescent="0.2">
      <c r="A102" s="10"/>
      <c r="B102" s="9"/>
      <c r="C102" s="10"/>
      <c r="D102" s="79"/>
      <c r="E102" s="79"/>
      <c r="F102" s="80"/>
      <c r="G102" s="81"/>
      <c r="H102" s="84"/>
    </row>
    <row r="103" spans="1:8" ht="12.75" customHeight="1" x14ac:dyDescent="0.2">
      <c r="A103" s="10"/>
      <c r="B103" s="9"/>
      <c r="C103" s="10"/>
      <c r="D103" s="79"/>
      <c r="E103" s="79"/>
      <c r="F103" s="80"/>
      <c r="G103" s="81"/>
      <c r="H103" s="84"/>
    </row>
    <row r="104" spans="1:8" ht="12.75" customHeight="1" x14ac:dyDescent="0.2">
      <c r="A104" s="10"/>
      <c r="B104" s="9"/>
      <c r="C104" s="10"/>
      <c r="D104" s="79"/>
      <c r="E104" s="79"/>
      <c r="F104" s="80"/>
      <c r="G104" s="81"/>
      <c r="H104" s="84"/>
    </row>
    <row r="105" spans="1:8" ht="12.75" customHeight="1" x14ac:dyDescent="0.2">
      <c r="A105" s="10"/>
      <c r="B105" s="9"/>
      <c r="C105" s="7"/>
      <c r="D105" s="85"/>
      <c r="E105" s="85"/>
      <c r="F105" s="86"/>
      <c r="G105" s="86"/>
    </row>
    <row r="106" spans="1:8" ht="20.100000000000001" customHeight="1" x14ac:dyDescent="0.2">
      <c r="A106" s="306" t="s">
        <v>61</v>
      </c>
      <c r="B106" s="307"/>
      <c r="C106" s="307"/>
      <c r="D106" s="307"/>
      <c r="E106" s="307"/>
      <c r="F106" s="308"/>
      <c r="G106" s="73">
        <v>200000</v>
      </c>
      <c r="H106" s="84"/>
    </row>
  </sheetData>
  <mergeCells count="1">
    <mergeCell ref="A106:F106"/>
  </mergeCells>
  <phoneticPr fontId="8" type="noConversion"/>
  <pageMargins left="0.66" right="0.43" top="1" bottom="1" header="0.5" footer="0.5"/>
  <pageSetup paperSize="9" orientation="portrait" r:id="rId1"/>
  <headerFooter alignWithMargins="0">
    <oddHeader>&amp;C&amp;"MS Sans Serif,Bold"CONSTRUCTION OF RESERVOIR, BULK PIPELINE AND RETICULATION TO KWA-NGEMA AND MABOLA COMMUNITIES</oddHeader>
    <oddFooter>&amp;LSchedule 1: 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6"/>
  <sheetViews>
    <sheetView showZeros="0" view="pageBreakPreview" zoomScale="75" workbookViewId="0">
      <selection activeCell="C9" sqref="C9"/>
    </sheetView>
  </sheetViews>
  <sheetFormatPr defaultColWidth="9.140625" defaultRowHeight="12.75" x14ac:dyDescent="0.2"/>
  <cols>
    <col min="1" max="1" width="6.140625" style="4" customWidth="1"/>
    <col min="2" max="2" width="10.28515625" style="3" customWidth="1"/>
    <col min="3" max="3" width="38.5703125" style="2" customWidth="1"/>
    <col min="4" max="4" width="6.140625" style="93" customWidth="1"/>
    <col min="5" max="5" width="5.28515625" style="93" customWidth="1"/>
    <col min="6" max="6" width="8.28515625" style="94" bestFit="1" customWidth="1"/>
    <col min="7" max="7" width="16.7109375" style="94" customWidth="1"/>
    <col min="8" max="8" width="13.7109375" style="78" bestFit="1" customWidth="1"/>
    <col min="9" max="10" width="9.140625" style="78" bestFit="1"/>
    <col min="11" max="253" width="9.140625" style="2" bestFit="1"/>
    <col min="254" max="16384" width="9.140625" style="2"/>
  </cols>
  <sheetData>
    <row r="1" spans="1:10" s="1" customFormat="1" x14ac:dyDescent="0.2">
      <c r="A1" s="5" t="s">
        <v>0</v>
      </c>
      <c r="B1" s="6" t="s">
        <v>1</v>
      </c>
      <c r="C1" s="6" t="s">
        <v>2</v>
      </c>
      <c r="D1" s="72" t="s">
        <v>3</v>
      </c>
      <c r="E1" s="72" t="s">
        <v>4</v>
      </c>
      <c r="F1" s="73" t="s">
        <v>5</v>
      </c>
      <c r="G1" s="73" t="s">
        <v>6</v>
      </c>
      <c r="H1" s="74"/>
      <c r="I1" s="74"/>
      <c r="J1" s="74"/>
    </row>
    <row r="2" spans="1:10" ht="12.75" customHeight="1" x14ac:dyDescent="0.2">
      <c r="A2" s="21"/>
      <c r="B2" s="22"/>
      <c r="C2" s="23" t="s">
        <v>7</v>
      </c>
      <c r="D2" s="75"/>
      <c r="E2" s="76"/>
      <c r="F2" s="77"/>
      <c r="G2" s="77"/>
    </row>
    <row r="3" spans="1:10" ht="25.5" x14ac:dyDescent="0.2">
      <c r="A3" s="10"/>
      <c r="B3" s="9"/>
      <c r="C3" s="11" t="s">
        <v>72</v>
      </c>
      <c r="D3" s="79"/>
      <c r="E3" s="79"/>
      <c r="F3" s="80"/>
      <c r="G3" s="80"/>
    </row>
    <row r="4" spans="1:10" ht="12.75" customHeight="1" x14ac:dyDescent="0.2">
      <c r="A4" s="10"/>
      <c r="B4" s="9"/>
      <c r="C4" s="11"/>
      <c r="D4" s="79"/>
      <c r="E4" s="79"/>
      <c r="F4" s="80"/>
      <c r="G4" s="80"/>
    </row>
    <row r="5" spans="1:10" ht="25.5" customHeight="1" x14ac:dyDescent="0.2">
      <c r="A5" s="10"/>
      <c r="B5" s="9" t="s">
        <v>71</v>
      </c>
      <c r="C5" s="8" t="s">
        <v>8</v>
      </c>
      <c r="D5" s="79"/>
      <c r="E5" s="79"/>
      <c r="F5" s="80"/>
      <c r="G5" s="80"/>
    </row>
    <row r="6" spans="1:10" ht="12.75" customHeight="1" x14ac:dyDescent="0.2">
      <c r="A6" s="10"/>
      <c r="B6" s="9"/>
      <c r="C6" s="8"/>
      <c r="D6" s="79"/>
      <c r="E6" s="79"/>
      <c r="F6" s="80"/>
      <c r="G6" s="80"/>
    </row>
    <row r="7" spans="1:10" ht="12.75" customHeight="1" x14ac:dyDescent="0.2">
      <c r="A7" s="10">
        <v>1.1000000000000001</v>
      </c>
      <c r="B7" s="9" t="s">
        <v>9</v>
      </c>
      <c r="C7" s="8" t="s">
        <v>10</v>
      </c>
      <c r="D7" s="79"/>
      <c r="E7" s="79"/>
      <c r="F7" s="80"/>
      <c r="G7" s="80"/>
    </row>
    <row r="8" spans="1:10" ht="12.75" customHeight="1" x14ac:dyDescent="0.2">
      <c r="A8" s="10"/>
      <c r="B8" s="9"/>
      <c r="C8" s="8"/>
      <c r="D8" s="79"/>
      <c r="E8" s="79"/>
      <c r="F8" s="80"/>
      <c r="G8" s="80"/>
    </row>
    <row r="9" spans="1:10" ht="12.75" customHeight="1" x14ac:dyDescent="0.2">
      <c r="A9" s="10" t="s">
        <v>11</v>
      </c>
      <c r="B9" s="9" t="s">
        <v>12</v>
      </c>
      <c r="C9" s="8" t="s">
        <v>13</v>
      </c>
      <c r="D9" s="79" t="s">
        <v>14</v>
      </c>
      <c r="E9" s="79">
        <v>1</v>
      </c>
      <c r="F9" s="80">
        <v>70</v>
      </c>
      <c r="G9" s="81"/>
      <c r="H9" s="82"/>
      <c r="I9" s="83"/>
    </row>
    <row r="10" spans="1:10" ht="12.75" customHeight="1" x14ac:dyDescent="0.2">
      <c r="A10" s="10"/>
      <c r="B10" s="9"/>
      <c r="C10" s="8"/>
      <c r="D10" s="79"/>
      <c r="E10" s="79"/>
      <c r="F10" s="80"/>
      <c r="G10" s="81"/>
    </row>
    <row r="11" spans="1:10" ht="12.75" customHeight="1" x14ac:dyDescent="0.2">
      <c r="A11" s="10" t="s">
        <v>15</v>
      </c>
      <c r="B11" s="9" t="s">
        <v>16</v>
      </c>
      <c r="C11" s="8" t="s">
        <v>17</v>
      </c>
      <c r="D11" s="79"/>
      <c r="E11" s="79"/>
      <c r="F11" s="80"/>
      <c r="G11" s="81"/>
    </row>
    <row r="12" spans="1:10" ht="12.75" customHeight="1" x14ac:dyDescent="0.2">
      <c r="A12" s="10"/>
      <c r="B12" s="9"/>
      <c r="C12" s="8"/>
      <c r="D12" s="79"/>
      <c r="E12" s="79"/>
      <c r="F12" s="80"/>
      <c r="G12" s="81"/>
    </row>
    <row r="13" spans="1:10" ht="12.75" customHeight="1" x14ac:dyDescent="0.2">
      <c r="A13" s="10"/>
      <c r="B13" s="9"/>
      <c r="C13" s="8" t="s">
        <v>18</v>
      </c>
      <c r="D13" s="79"/>
      <c r="E13" s="79"/>
      <c r="F13" s="80"/>
      <c r="G13" s="81"/>
    </row>
    <row r="14" spans="1:10" ht="12.75" customHeight="1" x14ac:dyDescent="0.2">
      <c r="A14" s="10"/>
      <c r="B14" s="9"/>
      <c r="C14" s="8"/>
      <c r="D14" s="79"/>
      <c r="E14" s="79"/>
      <c r="F14" s="80"/>
      <c r="G14" s="81"/>
    </row>
    <row r="15" spans="1:10" ht="12.75" customHeight="1" x14ac:dyDescent="0.2">
      <c r="A15" s="10" t="s">
        <v>19</v>
      </c>
      <c r="B15" s="9"/>
      <c r="C15" s="7" t="s">
        <v>20</v>
      </c>
      <c r="D15" s="79" t="s">
        <v>14</v>
      </c>
      <c r="E15" s="79">
        <v>1</v>
      </c>
      <c r="F15" s="80">
        <v>40</v>
      </c>
      <c r="G15" s="81"/>
      <c r="H15" s="84"/>
    </row>
    <row r="16" spans="1:10" ht="12.75" customHeight="1" x14ac:dyDescent="0.2">
      <c r="A16" s="10"/>
      <c r="B16" s="9"/>
      <c r="C16" s="7"/>
      <c r="D16" s="79"/>
      <c r="E16" s="79"/>
      <c r="F16" s="80"/>
      <c r="G16" s="81"/>
    </row>
    <row r="17" spans="1:8" ht="12.75" customHeight="1" x14ac:dyDescent="0.2">
      <c r="A17" s="10" t="s">
        <v>21</v>
      </c>
      <c r="B17" s="9"/>
      <c r="C17" s="7" t="s">
        <v>22</v>
      </c>
      <c r="D17" s="79" t="s">
        <v>14</v>
      </c>
      <c r="E17" s="79">
        <v>1</v>
      </c>
      <c r="F17" s="80">
        <v>15</v>
      </c>
      <c r="G17" s="81"/>
      <c r="H17" s="84"/>
    </row>
    <row r="18" spans="1:8" ht="12.75" customHeight="1" x14ac:dyDescent="0.2">
      <c r="A18" s="10"/>
      <c r="B18" s="9"/>
      <c r="C18" s="7"/>
      <c r="D18" s="79"/>
      <c r="E18" s="79"/>
      <c r="F18" s="80"/>
      <c r="G18" s="81"/>
    </row>
    <row r="19" spans="1:8" ht="12.75" customHeight="1" x14ac:dyDescent="0.2">
      <c r="A19" s="10" t="s">
        <v>23</v>
      </c>
      <c r="B19" s="9"/>
      <c r="C19" s="7" t="s">
        <v>24</v>
      </c>
      <c r="D19" s="79" t="s">
        <v>14</v>
      </c>
      <c r="E19" s="79">
        <v>1</v>
      </c>
      <c r="F19" s="80"/>
      <c r="G19" s="81"/>
      <c r="H19" s="84"/>
    </row>
    <row r="20" spans="1:8" ht="12.75" customHeight="1" x14ac:dyDescent="0.2">
      <c r="A20" s="10"/>
      <c r="B20" s="9"/>
      <c r="C20" s="7"/>
      <c r="D20" s="79"/>
      <c r="E20" s="79"/>
      <c r="F20" s="80">
        <v>15</v>
      </c>
      <c r="G20" s="81"/>
    </row>
    <row r="21" spans="1:8" ht="12.75" customHeight="1" x14ac:dyDescent="0.2">
      <c r="A21" s="10" t="s">
        <v>25</v>
      </c>
      <c r="B21" s="9"/>
      <c r="C21" s="7" t="s">
        <v>26</v>
      </c>
      <c r="D21" s="79" t="s">
        <v>14</v>
      </c>
      <c r="E21" s="79">
        <v>1</v>
      </c>
      <c r="F21" s="80"/>
      <c r="G21" s="81"/>
      <c r="H21" s="84"/>
    </row>
    <row r="22" spans="1:8" ht="12.75" customHeight="1" x14ac:dyDescent="0.2">
      <c r="A22" s="10"/>
      <c r="B22" s="9"/>
      <c r="C22" s="7"/>
      <c r="D22" s="79"/>
      <c r="E22" s="79"/>
      <c r="F22" s="80"/>
      <c r="G22" s="81"/>
    </row>
    <row r="23" spans="1:8" ht="12.75" customHeight="1" x14ac:dyDescent="0.2">
      <c r="A23" s="10" t="s">
        <v>27</v>
      </c>
      <c r="B23" s="9"/>
      <c r="C23" s="7" t="s">
        <v>28</v>
      </c>
      <c r="D23" s="79" t="s">
        <v>14</v>
      </c>
      <c r="E23" s="79">
        <v>1</v>
      </c>
      <c r="F23" s="80">
        <v>15</v>
      </c>
      <c r="G23" s="81"/>
      <c r="H23" s="84"/>
    </row>
    <row r="24" spans="1:8" ht="12.75" customHeight="1" x14ac:dyDescent="0.2">
      <c r="A24" s="10"/>
      <c r="B24" s="9"/>
      <c r="C24" s="7"/>
      <c r="D24" s="79"/>
      <c r="E24" s="79"/>
      <c r="F24" s="80"/>
      <c r="G24" s="81"/>
    </row>
    <row r="25" spans="1:8" ht="12.75" customHeight="1" x14ac:dyDescent="0.2">
      <c r="A25" s="10" t="s">
        <v>29</v>
      </c>
      <c r="B25" s="9" t="s">
        <v>30</v>
      </c>
      <c r="C25" s="10" t="s">
        <v>31</v>
      </c>
      <c r="D25" s="79" t="s">
        <v>14</v>
      </c>
      <c r="E25" s="79">
        <v>1</v>
      </c>
      <c r="F25" s="80">
        <v>20</v>
      </c>
      <c r="G25" s="81"/>
      <c r="H25" s="84"/>
    </row>
    <row r="26" spans="1:8" ht="12.75" customHeight="1" x14ac:dyDescent="0.2">
      <c r="A26" s="10"/>
      <c r="B26" s="9"/>
      <c r="C26" s="8"/>
      <c r="D26" s="79"/>
      <c r="E26" s="79"/>
      <c r="F26" s="80"/>
      <c r="G26" s="81"/>
    </row>
    <row r="27" spans="1:8" ht="12.75" customHeight="1" x14ac:dyDescent="0.2">
      <c r="A27" s="10">
        <v>1.2</v>
      </c>
      <c r="B27" s="9" t="s">
        <v>32</v>
      </c>
      <c r="C27" s="8" t="s">
        <v>33</v>
      </c>
      <c r="D27" s="79"/>
      <c r="E27" s="79"/>
      <c r="F27" s="80"/>
      <c r="G27" s="81"/>
    </row>
    <row r="28" spans="1:8" ht="12.75" customHeight="1" x14ac:dyDescent="0.2">
      <c r="A28" s="10"/>
      <c r="B28" s="9"/>
      <c r="C28" s="8"/>
      <c r="D28" s="79"/>
      <c r="E28" s="79"/>
      <c r="F28" s="80"/>
      <c r="G28" s="81"/>
    </row>
    <row r="29" spans="1:8" ht="12.75" customHeight="1" x14ac:dyDescent="0.2">
      <c r="A29" s="10" t="s">
        <v>34</v>
      </c>
      <c r="B29" s="9" t="s">
        <v>35</v>
      </c>
      <c r="C29" s="8" t="s">
        <v>13</v>
      </c>
      <c r="D29" s="79" t="s">
        <v>14</v>
      </c>
      <c r="E29" s="79">
        <v>1</v>
      </c>
      <c r="F29" s="80">
        <v>65</v>
      </c>
      <c r="G29" s="81"/>
      <c r="H29" s="84"/>
    </row>
    <row r="30" spans="1:8" ht="12.75" customHeight="1" x14ac:dyDescent="0.2">
      <c r="A30" s="10"/>
      <c r="B30" s="9"/>
      <c r="C30" s="8"/>
      <c r="D30" s="79"/>
      <c r="E30" s="79"/>
      <c r="F30" s="80"/>
      <c r="G30" s="81"/>
    </row>
    <row r="31" spans="1:8" ht="12.75" customHeight="1" x14ac:dyDescent="0.2">
      <c r="A31" s="10" t="s">
        <v>36</v>
      </c>
      <c r="B31" s="9" t="s">
        <v>37</v>
      </c>
      <c r="C31" s="8" t="s">
        <v>38</v>
      </c>
      <c r="D31" s="79"/>
      <c r="E31" s="79"/>
      <c r="F31" s="80"/>
      <c r="G31" s="81"/>
    </row>
    <row r="32" spans="1:8" ht="12.75" customHeight="1" x14ac:dyDescent="0.2">
      <c r="A32" s="10"/>
      <c r="B32" s="9"/>
      <c r="C32" s="8"/>
      <c r="D32" s="79"/>
      <c r="E32" s="79"/>
      <c r="F32" s="80"/>
      <c r="G32" s="81"/>
    </row>
    <row r="33" spans="1:7" ht="25.5" x14ac:dyDescent="0.2">
      <c r="A33" s="10"/>
      <c r="B33" s="9" t="s">
        <v>39</v>
      </c>
      <c r="C33" s="8" t="s">
        <v>40</v>
      </c>
      <c r="D33" s="79"/>
      <c r="E33" s="79"/>
      <c r="F33" s="80"/>
      <c r="G33" s="81"/>
    </row>
    <row r="34" spans="1:7" ht="12.75" customHeight="1" x14ac:dyDescent="0.2">
      <c r="A34" s="10"/>
      <c r="B34" s="9"/>
      <c r="C34" s="8"/>
      <c r="D34" s="79"/>
      <c r="E34" s="79"/>
      <c r="F34" s="80"/>
      <c r="G34" s="81"/>
    </row>
    <row r="35" spans="1:7" ht="12.75" customHeight="1" x14ac:dyDescent="0.2">
      <c r="A35" s="10" t="s">
        <v>41</v>
      </c>
      <c r="B35" s="9"/>
      <c r="C35" s="7" t="s">
        <v>20</v>
      </c>
      <c r="D35" s="79" t="s">
        <v>14</v>
      </c>
      <c r="E35" s="79">
        <v>1</v>
      </c>
      <c r="F35" s="80">
        <v>40</v>
      </c>
      <c r="G35" s="81"/>
    </row>
    <row r="36" spans="1:7" ht="12.75" customHeight="1" x14ac:dyDescent="0.2">
      <c r="A36" s="10"/>
      <c r="B36" s="9"/>
      <c r="C36" s="7"/>
      <c r="D36" s="79"/>
      <c r="E36" s="79"/>
      <c r="F36" s="80"/>
      <c r="G36" s="81"/>
    </row>
    <row r="37" spans="1:7" ht="12.75" customHeight="1" x14ac:dyDescent="0.2">
      <c r="A37" s="10" t="s">
        <v>42</v>
      </c>
      <c r="B37" s="9"/>
      <c r="C37" s="7" t="s">
        <v>22</v>
      </c>
      <c r="D37" s="79" t="s">
        <v>14</v>
      </c>
      <c r="E37" s="79">
        <v>1</v>
      </c>
      <c r="F37" s="80">
        <v>15</v>
      </c>
      <c r="G37" s="81"/>
    </row>
    <row r="38" spans="1:7" ht="12.75" customHeight="1" x14ac:dyDescent="0.2">
      <c r="A38" s="10"/>
      <c r="B38" s="9"/>
      <c r="C38" s="7"/>
      <c r="D38" s="79"/>
      <c r="E38" s="79"/>
      <c r="F38" s="80"/>
      <c r="G38" s="81"/>
    </row>
    <row r="39" spans="1:7" ht="12.75" customHeight="1" x14ac:dyDescent="0.2">
      <c r="A39" s="10" t="s">
        <v>43</v>
      </c>
      <c r="B39" s="9"/>
      <c r="C39" s="7" t="s">
        <v>24</v>
      </c>
      <c r="D39" s="79" t="s">
        <v>14</v>
      </c>
      <c r="E39" s="79">
        <v>1</v>
      </c>
      <c r="F39" s="80">
        <v>15</v>
      </c>
      <c r="G39" s="81"/>
    </row>
    <row r="40" spans="1:7" ht="12.75" customHeight="1" x14ac:dyDescent="0.2">
      <c r="A40" s="10"/>
      <c r="B40" s="9"/>
      <c r="C40" s="7"/>
      <c r="D40" s="79"/>
      <c r="E40" s="79"/>
      <c r="F40" s="80"/>
      <c r="G40" s="81"/>
    </row>
    <row r="41" spans="1:7" ht="25.5" x14ac:dyDescent="0.2">
      <c r="A41" s="10" t="s">
        <v>44</v>
      </c>
      <c r="B41" s="9"/>
      <c r="C41" s="7" t="s">
        <v>26</v>
      </c>
      <c r="D41" s="79" t="s">
        <v>14</v>
      </c>
      <c r="E41" s="79">
        <v>1</v>
      </c>
      <c r="F41" s="80">
        <v>15</v>
      </c>
      <c r="G41" s="81"/>
    </row>
    <row r="42" spans="1:7" ht="12.75" customHeight="1" x14ac:dyDescent="0.2">
      <c r="A42" s="10"/>
      <c r="B42" s="9"/>
      <c r="C42" s="7"/>
      <c r="D42" s="79"/>
      <c r="E42" s="79"/>
      <c r="F42" s="80"/>
      <c r="G42" s="81"/>
    </row>
    <row r="43" spans="1:7" ht="12.75" customHeight="1" x14ac:dyDescent="0.2">
      <c r="A43" s="10" t="s">
        <v>45</v>
      </c>
      <c r="B43" s="9"/>
      <c r="C43" s="7" t="s">
        <v>28</v>
      </c>
      <c r="D43" s="79" t="s">
        <v>14</v>
      </c>
      <c r="E43" s="79">
        <v>1</v>
      </c>
      <c r="F43" s="80">
        <v>15</v>
      </c>
      <c r="G43" s="81"/>
    </row>
    <row r="44" spans="1:7" ht="12.75" customHeight="1" x14ac:dyDescent="0.2">
      <c r="A44" s="10"/>
      <c r="B44" s="9"/>
      <c r="C44" s="7"/>
      <c r="D44" s="79"/>
      <c r="E44" s="79"/>
      <c r="F44" s="80"/>
      <c r="G44" s="81"/>
    </row>
    <row r="45" spans="1:7" ht="12.75" customHeight="1" x14ac:dyDescent="0.2">
      <c r="A45" s="10" t="s">
        <v>46</v>
      </c>
      <c r="B45" s="9"/>
      <c r="C45" s="7" t="s">
        <v>47</v>
      </c>
      <c r="D45" s="79" t="s">
        <v>14</v>
      </c>
      <c r="E45" s="79">
        <v>1</v>
      </c>
      <c r="F45" s="80">
        <v>15</v>
      </c>
      <c r="G45" s="81"/>
    </row>
    <row r="46" spans="1:7" ht="12.75" customHeight="1" x14ac:dyDescent="0.2">
      <c r="A46" s="10"/>
      <c r="B46" s="9"/>
      <c r="C46" s="7"/>
      <c r="D46" s="79"/>
      <c r="E46" s="79"/>
      <c r="F46" s="80"/>
      <c r="G46" s="81"/>
    </row>
    <row r="47" spans="1:7" ht="12.75" customHeight="1" x14ac:dyDescent="0.2">
      <c r="A47" s="10" t="s">
        <v>48</v>
      </c>
      <c r="B47" s="9" t="s">
        <v>49</v>
      </c>
      <c r="C47" s="8" t="s">
        <v>50</v>
      </c>
      <c r="D47" s="79" t="s">
        <v>14</v>
      </c>
      <c r="E47" s="79">
        <v>1</v>
      </c>
      <c r="F47" s="80">
        <v>65</v>
      </c>
      <c r="G47" s="81"/>
    </row>
    <row r="48" spans="1:7" ht="12.75" customHeight="1" x14ac:dyDescent="0.2">
      <c r="A48" s="10"/>
      <c r="B48" s="9"/>
      <c r="C48" s="8"/>
      <c r="D48" s="79"/>
      <c r="E48" s="79"/>
      <c r="F48" s="80"/>
      <c r="G48" s="81"/>
    </row>
    <row r="49" spans="1:12" ht="12.75" customHeight="1" x14ac:dyDescent="0.2">
      <c r="A49" s="10" t="s">
        <v>51</v>
      </c>
      <c r="B49" s="9" t="s">
        <v>52</v>
      </c>
      <c r="C49" s="8" t="s">
        <v>53</v>
      </c>
      <c r="D49" s="79" t="s">
        <v>14</v>
      </c>
      <c r="E49" s="79">
        <v>1</v>
      </c>
      <c r="F49" s="80">
        <v>15</v>
      </c>
      <c r="G49" s="81"/>
    </row>
    <row r="50" spans="1:12" ht="12.75" customHeight="1" x14ac:dyDescent="0.2">
      <c r="A50" s="10"/>
      <c r="B50" s="9"/>
      <c r="C50" s="8"/>
      <c r="D50" s="79"/>
      <c r="E50" s="79"/>
      <c r="F50" s="80"/>
      <c r="G50" s="81"/>
    </row>
    <row r="51" spans="1:12" ht="12.75" customHeight="1" x14ac:dyDescent="0.2">
      <c r="A51" s="24"/>
      <c r="B51" s="12"/>
      <c r="C51" s="25"/>
      <c r="D51" s="85"/>
      <c r="E51" s="85"/>
      <c r="F51" s="86"/>
      <c r="G51" s="87"/>
    </row>
    <row r="52" spans="1:12" s="20" customFormat="1" ht="15" customHeight="1" x14ac:dyDescent="0.2">
      <c r="A52" s="14" t="s">
        <v>62</v>
      </c>
      <c r="B52" s="18"/>
      <c r="C52" s="14"/>
      <c r="D52" s="88"/>
      <c r="E52" s="88"/>
      <c r="F52" s="89"/>
      <c r="G52" s="90"/>
      <c r="H52" s="91"/>
      <c r="I52" s="92"/>
      <c r="J52" s="92"/>
      <c r="K52" s="15"/>
      <c r="L52" s="19"/>
    </row>
    <row r="53" spans="1:12" s="20" customFormat="1" ht="15" customHeight="1" x14ac:dyDescent="0.2">
      <c r="A53" s="14" t="s">
        <v>63</v>
      </c>
      <c r="B53" s="18"/>
      <c r="C53" s="14"/>
      <c r="D53" s="88"/>
      <c r="E53" s="88"/>
      <c r="F53" s="89"/>
      <c r="G53" s="90"/>
      <c r="H53" s="91"/>
      <c r="I53" s="92"/>
      <c r="J53" s="92"/>
      <c r="K53" s="15"/>
      <c r="L53" s="19"/>
    </row>
    <row r="54" spans="1:12" ht="12.75" customHeight="1" x14ac:dyDescent="0.2">
      <c r="A54" s="10"/>
      <c r="B54" s="9"/>
      <c r="C54" s="8"/>
      <c r="D54" s="79"/>
      <c r="E54" s="79"/>
      <c r="F54" s="80"/>
      <c r="G54" s="81"/>
    </row>
    <row r="55" spans="1:12" ht="12.75" customHeight="1" x14ac:dyDescent="0.2">
      <c r="A55" s="10" t="s">
        <v>54</v>
      </c>
      <c r="B55" s="9" t="s">
        <v>55</v>
      </c>
      <c r="C55" s="8" t="s">
        <v>56</v>
      </c>
      <c r="D55" s="79" t="s">
        <v>14</v>
      </c>
      <c r="E55" s="79">
        <v>1</v>
      </c>
      <c r="F55" s="80">
        <v>20</v>
      </c>
      <c r="G55" s="81"/>
    </row>
    <row r="56" spans="1:12" ht="12.75" customHeight="1" x14ac:dyDescent="0.2">
      <c r="A56" s="10"/>
      <c r="B56" s="9"/>
      <c r="C56" s="8"/>
      <c r="D56" s="79"/>
      <c r="E56" s="79"/>
      <c r="F56" s="80"/>
      <c r="G56" s="81"/>
    </row>
    <row r="57" spans="1:12" ht="12.75" customHeight="1" x14ac:dyDescent="0.2">
      <c r="A57" s="10" t="s">
        <v>57</v>
      </c>
      <c r="B57" s="9" t="s">
        <v>58</v>
      </c>
      <c r="C57" s="13" t="s">
        <v>59</v>
      </c>
      <c r="D57" s="79" t="s">
        <v>60</v>
      </c>
      <c r="E57" s="79">
        <v>1</v>
      </c>
      <c r="F57" s="80">
        <v>15</v>
      </c>
      <c r="G57" s="81"/>
    </row>
    <row r="58" spans="1:12" ht="12.75" customHeight="1" x14ac:dyDescent="0.2">
      <c r="A58" s="10"/>
      <c r="B58" s="9"/>
      <c r="C58" s="13"/>
      <c r="D58" s="79"/>
      <c r="E58" s="79"/>
      <c r="F58" s="80"/>
      <c r="G58" s="81"/>
    </row>
    <row r="59" spans="1:12" ht="12.75" customHeight="1" x14ac:dyDescent="0.2">
      <c r="A59" s="10" t="s">
        <v>69</v>
      </c>
      <c r="B59" s="9"/>
      <c r="C59" s="10" t="s">
        <v>70</v>
      </c>
      <c r="D59" s="79" t="s">
        <v>60</v>
      </c>
      <c r="E59" s="79">
        <v>1</v>
      </c>
      <c r="F59" s="80">
        <v>12</v>
      </c>
      <c r="G59" s="81"/>
      <c r="H59" s="84"/>
    </row>
    <row r="60" spans="1:12" ht="12.75" customHeight="1" x14ac:dyDescent="0.2">
      <c r="A60" s="10"/>
      <c r="B60" s="9"/>
      <c r="C60" s="10"/>
      <c r="D60" s="79"/>
      <c r="E60" s="79"/>
      <c r="F60" s="80"/>
      <c r="G60" s="81"/>
      <c r="H60" s="84"/>
    </row>
    <row r="61" spans="1:12" ht="12.75" customHeight="1" x14ac:dyDescent="0.2">
      <c r="A61" s="10"/>
      <c r="B61" s="9"/>
      <c r="C61" s="10"/>
      <c r="D61" s="79"/>
      <c r="E61" s="79"/>
      <c r="F61" s="80"/>
      <c r="G61" s="81"/>
      <c r="H61" s="84"/>
    </row>
    <row r="62" spans="1:12" ht="12.75" customHeight="1" x14ac:dyDescent="0.2">
      <c r="A62" s="10"/>
      <c r="B62" s="9"/>
      <c r="C62" s="10"/>
      <c r="D62" s="79"/>
      <c r="E62" s="79"/>
      <c r="F62" s="80"/>
      <c r="G62" s="81"/>
      <c r="H62" s="84"/>
    </row>
    <row r="63" spans="1:12" ht="12.75" customHeight="1" x14ac:dyDescent="0.2">
      <c r="A63" s="10"/>
      <c r="B63" s="9"/>
      <c r="C63" s="10"/>
      <c r="D63" s="79"/>
      <c r="E63" s="79"/>
      <c r="F63" s="80"/>
      <c r="G63" s="81"/>
      <c r="H63" s="84"/>
    </row>
    <row r="64" spans="1:12" ht="12.75" customHeight="1" x14ac:dyDescent="0.2">
      <c r="A64" s="10"/>
      <c r="B64" s="9"/>
      <c r="C64" s="10"/>
      <c r="D64" s="79"/>
      <c r="E64" s="79"/>
      <c r="F64" s="80"/>
      <c r="G64" s="81"/>
      <c r="H64" s="84"/>
    </row>
    <row r="65" spans="1:8" ht="12.75" customHeight="1" x14ac:dyDescent="0.2">
      <c r="A65" s="10"/>
      <c r="B65" s="9"/>
      <c r="C65" s="10"/>
      <c r="D65" s="79"/>
      <c r="E65" s="79"/>
      <c r="F65" s="80"/>
      <c r="G65" s="81"/>
      <c r="H65" s="84"/>
    </row>
    <row r="66" spans="1:8" ht="12.75" customHeight="1" x14ac:dyDescent="0.2">
      <c r="A66" s="10"/>
      <c r="B66" s="9"/>
      <c r="C66" s="10"/>
      <c r="D66" s="79"/>
      <c r="E66" s="79"/>
      <c r="F66" s="80"/>
      <c r="G66" s="81"/>
      <c r="H66" s="84"/>
    </row>
    <row r="67" spans="1:8" ht="12.75" customHeight="1" x14ac:dyDescent="0.2">
      <c r="A67" s="10"/>
      <c r="B67" s="9"/>
      <c r="C67" s="10"/>
      <c r="D67" s="79"/>
      <c r="E67" s="79"/>
      <c r="F67" s="80"/>
      <c r="G67" s="81"/>
      <c r="H67" s="84"/>
    </row>
    <row r="68" spans="1:8" ht="12.75" customHeight="1" x14ac:dyDescent="0.2">
      <c r="A68" s="10"/>
      <c r="B68" s="9"/>
      <c r="C68" s="10"/>
      <c r="D68" s="79"/>
      <c r="E68" s="79"/>
      <c r="F68" s="80"/>
      <c r="G68" s="81"/>
      <c r="H68" s="84"/>
    </row>
    <row r="69" spans="1:8" ht="12.75" customHeight="1" x14ac:dyDescent="0.2">
      <c r="A69" s="10"/>
      <c r="B69" s="9"/>
      <c r="C69" s="10"/>
      <c r="D69" s="79"/>
      <c r="E69" s="79"/>
      <c r="F69" s="80"/>
      <c r="G69" s="81"/>
      <c r="H69" s="84"/>
    </row>
    <row r="70" spans="1:8" ht="12.75" customHeight="1" x14ac:dyDescent="0.2">
      <c r="A70" s="10"/>
      <c r="B70" s="9"/>
      <c r="C70" s="10"/>
      <c r="D70" s="79"/>
      <c r="E70" s="79"/>
      <c r="F70" s="80"/>
      <c r="G70" s="81"/>
      <c r="H70" s="84"/>
    </row>
    <row r="71" spans="1:8" ht="12.75" customHeight="1" x14ac:dyDescent="0.2">
      <c r="A71" s="10"/>
      <c r="B71" s="9"/>
      <c r="C71" s="10"/>
      <c r="D71" s="79"/>
      <c r="E71" s="79"/>
      <c r="F71" s="80"/>
      <c r="G71" s="81"/>
      <c r="H71" s="84"/>
    </row>
    <row r="72" spans="1:8" ht="12.75" customHeight="1" x14ac:dyDescent="0.2">
      <c r="A72" s="10"/>
      <c r="B72" s="9"/>
      <c r="C72" s="10"/>
      <c r="D72" s="79"/>
      <c r="E72" s="79"/>
      <c r="F72" s="80"/>
      <c r="G72" s="81"/>
      <c r="H72" s="84"/>
    </row>
    <row r="73" spans="1:8" ht="12.75" customHeight="1" x14ac:dyDescent="0.2">
      <c r="A73" s="10"/>
      <c r="B73" s="9"/>
      <c r="C73" s="10"/>
      <c r="D73" s="79"/>
      <c r="E73" s="79"/>
      <c r="F73" s="80"/>
      <c r="G73" s="81"/>
      <c r="H73" s="84"/>
    </row>
    <row r="74" spans="1:8" ht="12.75" customHeight="1" x14ac:dyDescent="0.2">
      <c r="A74" s="10"/>
      <c r="B74" s="9"/>
      <c r="C74" s="10"/>
      <c r="D74" s="79"/>
      <c r="E74" s="79"/>
      <c r="F74" s="80"/>
      <c r="G74" s="81"/>
      <c r="H74" s="84"/>
    </row>
    <row r="75" spans="1:8" ht="12.75" customHeight="1" x14ac:dyDescent="0.2">
      <c r="A75" s="10"/>
      <c r="B75" s="9"/>
      <c r="C75" s="10"/>
      <c r="D75" s="79"/>
      <c r="E75" s="79"/>
      <c r="F75" s="80"/>
      <c r="G75" s="81"/>
      <c r="H75" s="84"/>
    </row>
    <row r="76" spans="1:8" ht="12.75" customHeight="1" x14ac:dyDescent="0.2">
      <c r="A76" s="10"/>
      <c r="B76" s="9"/>
      <c r="C76" s="10"/>
      <c r="D76" s="79"/>
      <c r="E76" s="79"/>
      <c r="F76" s="80"/>
      <c r="G76" s="81"/>
      <c r="H76" s="84"/>
    </row>
    <row r="77" spans="1:8" ht="12.75" customHeight="1" x14ac:dyDescent="0.2">
      <c r="A77" s="10"/>
      <c r="B77" s="9"/>
      <c r="C77" s="10"/>
      <c r="D77" s="79"/>
      <c r="E77" s="79"/>
      <c r="F77" s="80"/>
      <c r="G77" s="81"/>
      <c r="H77" s="84"/>
    </row>
    <row r="78" spans="1:8" ht="12.75" customHeight="1" x14ac:dyDescent="0.2">
      <c r="A78" s="10"/>
      <c r="B78" s="9"/>
      <c r="C78" s="10"/>
      <c r="D78" s="79"/>
      <c r="E78" s="79"/>
      <c r="F78" s="80"/>
      <c r="G78" s="81"/>
      <c r="H78" s="84"/>
    </row>
    <row r="79" spans="1:8" ht="12.75" customHeight="1" x14ac:dyDescent="0.2">
      <c r="A79" s="10"/>
      <c r="B79" s="9"/>
      <c r="C79" s="10"/>
      <c r="D79" s="79"/>
      <c r="E79" s="79"/>
      <c r="F79" s="80"/>
      <c r="G79" s="81"/>
      <c r="H79" s="84"/>
    </row>
    <row r="80" spans="1:8" ht="12.75" customHeight="1" x14ac:dyDescent="0.2">
      <c r="A80" s="10"/>
      <c r="B80" s="9"/>
      <c r="C80" s="10"/>
      <c r="D80" s="79"/>
      <c r="E80" s="79"/>
      <c r="F80" s="80"/>
      <c r="G80" s="81"/>
      <c r="H80" s="84"/>
    </row>
    <row r="81" spans="1:8" ht="12.75" customHeight="1" x14ac:dyDescent="0.2">
      <c r="A81" s="10"/>
      <c r="B81" s="9"/>
      <c r="C81" s="10"/>
      <c r="D81" s="79"/>
      <c r="E81" s="79"/>
      <c r="F81" s="80"/>
      <c r="G81" s="81"/>
      <c r="H81" s="84"/>
    </row>
    <row r="82" spans="1:8" ht="12.75" customHeight="1" x14ac:dyDescent="0.2">
      <c r="A82" s="10"/>
      <c r="B82" s="9"/>
      <c r="C82" s="10"/>
      <c r="D82" s="79"/>
      <c r="E82" s="79"/>
      <c r="F82" s="80"/>
      <c r="G82" s="81"/>
      <c r="H82" s="84"/>
    </row>
    <row r="83" spans="1:8" ht="12.75" customHeight="1" x14ac:dyDescent="0.2">
      <c r="A83" s="10"/>
      <c r="B83" s="9"/>
      <c r="C83" s="10"/>
      <c r="D83" s="79"/>
      <c r="E83" s="79"/>
      <c r="F83" s="80"/>
      <c r="G83" s="81"/>
      <c r="H83" s="84"/>
    </row>
    <row r="84" spans="1:8" ht="12.75" customHeight="1" x14ac:dyDescent="0.2">
      <c r="A84" s="10"/>
      <c r="B84" s="9"/>
      <c r="C84" s="10"/>
      <c r="D84" s="79"/>
      <c r="E84" s="79"/>
      <c r="F84" s="80"/>
      <c r="G84" s="81"/>
      <c r="H84" s="84"/>
    </row>
    <row r="85" spans="1:8" ht="12.75" customHeight="1" x14ac:dyDescent="0.2">
      <c r="A85" s="10"/>
      <c r="B85" s="9"/>
      <c r="C85" s="10"/>
      <c r="D85" s="79"/>
      <c r="E85" s="79"/>
      <c r="F85" s="80"/>
      <c r="G85" s="81"/>
      <c r="H85" s="84"/>
    </row>
    <row r="86" spans="1:8" ht="12.75" customHeight="1" x14ac:dyDescent="0.2">
      <c r="A86" s="10"/>
      <c r="B86" s="9"/>
      <c r="C86" s="10"/>
      <c r="D86" s="79"/>
      <c r="E86" s="79"/>
      <c r="F86" s="80"/>
      <c r="G86" s="81"/>
      <c r="H86" s="84"/>
    </row>
    <row r="87" spans="1:8" ht="12.75" customHeight="1" x14ac:dyDescent="0.2">
      <c r="A87" s="10"/>
      <c r="B87" s="9"/>
      <c r="C87" s="10"/>
      <c r="D87" s="79"/>
      <c r="E87" s="79"/>
      <c r="F87" s="80"/>
      <c r="G87" s="81"/>
      <c r="H87" s="84"/>
    </row>
    <row r="88" spans="1:8" ht="12.75" customHeight="1" x14ac:dyDescent="0.2">
      <c r="A88" s="10"/>
      <c r="B88" s="9"/>
      <c r="C88" s="10"/>
      <c r="D88" s="79"/>
      <c r="E88" s="79"/>
      <c r="F88" s="80"/>
      <c r="G88" s="81"/>
      <c r="H88" s="84"/>
    </row>
    <row r="89" spans="1:8" ht="12.75" customHeight="1" x14ac:dyDescent="0.2">
      <c r="A89" s="10"/>
      <c r="B89" s="9"/>
      <c r="C89" s="10"/>
      <c r="D89" s="79"/>
      <c r="E89" s="79"/>
      <c r="F89" s="80"/>
      <c r="G89" s="81"/>
      <c r="H89" s="84"/>
    </row>
    <row r="90" spans="1:8" ht="12.75" customHeight="1" x14ac:dyDescent="0.2">
      <c r="A90" s="10"/>
      <c r="B90" s="9"/>
      <c r="C90" s="10"/>
      <c r="D90" s="79"/>
      <c r="E90" s="79"/>
      <c r="F90" s="80"/>
      <c r="G90" s="81"/>
      <c r="H90" s="84"/>
    </row>
    <row r="91" spans="1:8" ht="12.75" customHeight="1" x14ac:dyDescent="0.2">
      <c r="A91" s="10"/>
      <c r="B91" s="9"/>
      <c r="C91" s="10"/>
      <c r="D91" s="79"/>
      <c r="E91" s="79"/>
      <c r="F91" s="80"/>
      <c r="G91" s="81"/>
      <c r="H91" s="84"/>
    </row>
    <row r="92" spans="1:8" ht="12.75" customHeight="1" x14ac:dyDescent="0.2">
      <c r="A92" s="10"/>
      <c r="B92" s="9"/>
      <c r="C92" s="10"/>
      <c r="D92" s="79"/>
      <c r="E92" s="79"/>
      <c r="F92" s="80"/>
      <c r="G92" s="81"/>
      <c r="H92" s="84"/>
    </row>
    <row r="93" spans="1:8" ht="12.75" customHeight="1" x14ac:dyDescent="0.2">
      <c r="A93" s="10"/>
      <c r="B93" s="9"/>
      <c r="C93" s="10"/>
      <c r="D93" s="79"/>
      <c r="E93" s="79"/>
      <c r="F93" s="80"/>
      <c r="G93" s="81"/>
      <c r="H93" s="84"/>
    </row>
    <row r="94" spans="1:8" ht="12.75" customHeight="1" x14ac:dyDescent="0.2">
      <c r="A94" s="10"/>
      <c r="B94" s="9"/>
      <c r="C94" s="10"/>
      <c r="D94" s="79"/>
      <c r="E94" s="79"/>
      <c r="F94" s="80"/>
      <c r="G94" s="81"/>
      <c r="H94" s="84"/>
    </row>
    <row r="95" spans="1:8" ht="12.75" customHeight="1" x14ac:dyDescent="0.2">
      <c r="A95" s="10"/>
      <c r="B95" s="9"/>
      <c r="C95" s="10"/>
      <c r="D95" s="79"/>
      <c r="E95" s="79"/>
      <c r="F95" s="80"/>
      <c r="G95" s="81"/>
      <c r="H95" s="84"/>
    </row>
    <row r="96" spans="1:8" ht="12.75" customHeight="1" x14ac:dyDescent="0.2">
      <c r="A96" s="10"/>
      <c r="B96" s="9"/>
      <c r="C96" s="10"/>
      <c r="D96" s="79"/>
      <c r="E96" s="79"/>
      <c r="F96" s="80"/>
      <c r="G96" s="81"/>
      <c r="H96" s="84"/>
    </row>
    <row r="97" spans="1:8" ht="12.75" customHeight="1" x14ac:dyDescent="0.2">
      <c r="A97" s="10"/>
      <c r="B97" s="9"/>
      <c r="C97" s="10"/>
      <c r="D97" s="79"/>
      <c r="E97" s="79"/>
      <c r="F97" s="80"/>
      <c r="G97" s="81"/>
      <c r="H97" s="84"/>
    </row>
    <row r="98" spans="1:8" ht="12.75" customHeight="1" x14ac:dyDescent="0.2">
      <c r="A98" s="10"/>
      <c r="B98" s="9"/>
      <c r="C98" s="10"/>
      <c r="D98" s="79"/>
      <c r="E98" s="79"/>
      <c r="F98" s="80"/>
      <c r="G98" s="81"/>
      <c r="H98" s="84"/>
    </row>
    <row r="99" spans="1:8" ht="12.75" customHeight="1" x14ac:dyDescent="0.2">
      <c r="A99" s="10"/>
      <c r="B99" s="9"/>
      <c r="C99" s="10"/>
      <c r="D99" s="79"/>
      <c r="E99" s="79"/>
      <c r="F99" s="80"/>
      <c r="G99" s="81"/>
      <c r="H99" s="84"/>
    </row>
    <row r="100" spans="1:8" ht="12.75" customHeight="1" x14ac:dyDescent="0.2">
      <c r="A100" s="10"/>
      <c r="B100" s="9"/>
      <c r="C100" s="10"/>
      <c r="D100" s="79"/>
      <c r="E100" s="79"/>
      <c r="F100" s="80"/>
      <c r="G100" s="81"/>
      <c r="H100" s="84"/>
    </row>
    <row r="101" spans="1:8" ht="12.75" customHeight="1" x14ac:dyDescent="0.2">
      <c r="A101" s="10"/>
      <c r="B101" s="9"/>
      <c r="C101" s="10"/>
      <c r="D101" s="79"/>
      <c r="E101" s="79"/>
      <c r="F101" s="80"/>
      <c r="G101" s="81"/>
      <c r="H101" s="84"/>
    </row>
    <row r="102" spans="1:8" ht="12.75" customHeight="1" x14ac:dyDescent="0.2">
      <c r="A102" s="10"/>
      <c r="B102" s="9"/>
      <c r="C102" s="10"/>
      <c r="D102" s="79"/>
      <c r="E102" s="79"/>
      <c r="F102" s="80"/>
      <c r="G102" s="81"/>
      <c r="H102" s="84"/>
    </row>
    <row r="103" spans="1:8" ht="12.75" customHeight="1" x14ac:dyDescent="0.2">
      <c r="A103" s="10"/>
      <c r="B103" s="9"/>
      <c r="C103" s="10"/>
      <c r="D103" s="79"/>
      <c r="E103" s="79"/>
      <c r="F103" s="80"/>
      <c r="G103" s="81"/>
      <c r="H103" s="84"/>
    </row>
    <row r="104" spans="1:8" ht="12.75" customHeight="1" x14ac:dyDescent="0.2">
      <c r="A104" s="10"/>
      <c r="B104" s="9"/>
      <c r="C104" s="10"/>
      <c r="D104" s="79"/>
      <c r="E104" s="79"/>
      <c r="F104" s="80"/>
      <c r="G104" s="81"/>
      <c r="H104" s="84"/>
    </row>
    <row r="105" spans="1:8" ht="12.75" customHeight="1" x14ac:dyDescent="0.2">
      <c r="A105" s="10"/>
      <c r="B105" s="9"/>
      <c r="C105" s="7"/>
      <c r="D105" s="85"/>
      <c r="E105" s="85"/>
      <c r="F105" s="86"/>
      <c r="G105" s="86"/>
    </row>
    <row r="106" spans="1:8" ht="20.100000000000001" customHeight="1" x14ac:dyDescent="0.2">
      <c r="A106" s="306" t="s">
        <v>61</v>
      </c>
      <c r="B106" s="307"/>
      <c r="C106" s="307"/>
      <c r="D106" s="307"/>
      <c r="E106" s="307"/>
      <c r="F106" s="308"/>
      <c r="G106" s="73">
        <v>200000</v>
      </c>
      <c r="H106" s="84"/>
    </row>
  </sheetData>
  <mergeCells count="1">
    <mergeCell ref="A106:F106"/>
  </mergeCells>
  <phoneticPr fontId="8" type="noConversion"/>
  <pageMargins left="0.66" right="0.43" top="1" bottom="1" header="0.5" footer="0.5"/>
  <pageSetup paperSize="9" orientation="portrait" r:id="rId1"/>
  <headerFooter alignWithMargins="0">
    <oddHeader>&amp;C&amp;"MS Sans Serif,Bold"CONSTRUCTION OF RESERVOIR, BULK PIPELINE AND RETICULATION TO KWA-NGEMA AND MABOLA COMMUNITIES</oddHeader>
    <oddFooter>&amp;LSchedule 1: 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4"/>
  <sheetViews>
    <sheetView showZeros="0" topLeftCell="A37" zoomScaleSheetLayoutView="75" workbookViewId="0">
      <selection activeCell="C9" sqref="C9"/>
    </sheetView>
  </sheetViews>
  <sheetFormatPr defaultColWidth="9.140625" defaultRowHeight="12.75" x14ac:dyDescent="0.2"/>
  <cols>
    <col min="1" max="1" width="6.140625" style="4" customWidth="1"/>
    <col min="2" max="2" width="10.28515625" style="3" customWidth="1"/>
    <col min="3" max="3" width="38.5703125" style="2" customWidth="1"/>
    <col min="4" max="4" width="6.140625" style="93" customWidth="1"/>
    <col min="5" max="5" width="5.28515625" style="93" customWidth="1"/>
    <col min="6" max="6" width="8.28515625" style="94" bestFit="1" customWidth="1"/>
    <col min="7" max="7" width="16.7109375" style="94" customWidth="1"/>
    <col min="8" max="8" width="13.7109375" style="78" bestFit="1" customWidth="1"/>
    <col min="9" max="10" width="9.140625" style="78" bestFit="1"/>
    <col min="11" max="253" width="9.140625" style="2" bestFit="1"/>
    <col min="254" max="16384" width="9.140625" style="2"/>
  </cols>
  <sheetData>
    <row r="1" spans="1:10" s="1" customFormat="1" x14ac:dyDescent="0.2">
      <c r="A1" s="5" t="s">
        <v>0</v>
      </c>
      <c r="B1" s="6" t="s">
        <v>1</v>
      </c>
      <c r="C1" s="6" t="s">
        <v>2</v>
      </c>
      <c r="D1" s="72" t="s">
        <v>3</v>
      </c>
      <c r="E1" s="72" t="s">
        <v>4</v>
      </c>
      <c r="F1" s="73" t="s">
        <v>5</v>
      </c>
      <c r="G1" s="73" t="s">
        <v>6</v>
      </c>
      <c r="H1" s="74"/>
      <c r="I1" s="74"/>
      <c r="J1" s="74"/>
    </row>
    <row r="2" spans="1:10" ht="12.75" customHeight="1" x14ac:dyDescent="0.2">
      <c r="A2" s="21"/>
      <c r="B2" s="22"/>
      <c r="C2" s="23" t="s">
        <v>7</v>
      </c>
      <c r="D2" s="75"/>
      <c r="E2" s="76"/>
      <c r="F2" s="77"/>
      <c r="G2" s="77"/>
    </row>
    <row r="3" spans="1:10" ht="25.5" x14ac:dyDescent="0.2">
      <c r="A3" s="10"/>
      <c r="B3" s="9"/>
      <c r="C3" s="11" t="s">
        <v>72</v>
      </c>
      <c r="D3" s="79"/>
      <c r="E3" s="79"/>
      <c r="F3" s="80"/>
      <c r="G3" s="80"/>
    </row>
    <row r="4" spans="1:10" ht="12.75" customHeight="1" x14ac:dyDescent="0.2">
      <c r="A4" s="10"/>
      <c r="B4" s="9"/>
      <c r="C4" s="11"/>
      <c r="D4" s="79"/>
      <c r="E4" s="79"/>
      <c r="F4" s="80"/>
      <c r="G4" s="80"/>
    </row>
    <row r="5" spans="1:10" ht="25.5" customHeight="1" x14ac:dyDescent="0.2">
      <c r="A5" s="10"/>
      <c r="B5" s="9" t="s">
        <v>71</v>
      </c>
      <c r="C5" s="8" t="s">
        <v>8</v>
      </c>
      <c r="D5" s="79"/>
      <c r="E5" s="79"/>
      <c r="F5" s="80"/>
      <c r="G5" s="80"/>
    </row>
    <row r="6" spans="1:10" ht="12.75" customHeight="1" x14ac:dyDescent="0.2">
      <c r="A6" s="10"/>
      <c r="B6" s="9"/>
      <c r="C6" s="8"/>
      <c r="D6" s="79"/>
      <c r="E6" s="79"/>
      <c r="F6" s="80"/>
      <c r="G6" s="80"/>
    </row>
    <row r="7" spans="1:10" ht="12.75" customHeight="1" x14ac:dyDescent="0.2">
      <c r="A7" s="10">
        <v>1.1000000000000001</v>
      </c>
      <c r="B7" s="9" t="s">
        <v>9</v>
      </c>
      <c r="C7" s="8" t="s">
        <v>10</v>
      </c>
      <c r="D7" s="79"/>
      <c r="E7" s="79"/>
      <c r="F7" s="80"/>
      <c r="G7" s="80"/>
    </row>
    <row r="8" spans="1:10" ht="12.75" customHeight="1" x14ac:dyDescent="0.2">
      <c r="A8" s="10"/>
      <c r="B8" s="9"/>
      <c r="C8" s="8"/>
      <c r="D8" s="79"/>
      <c r="E8" s="79"/>
      <c r="F8" s="80"/>
      <c r="G8" s="80"/>
    </row>
    <row r="9" spans="1:10" ht="12.75" customHeight="1" x14ac:dyDescent="0.2">
      <c r="A9" s="10" t="s">
        <v>11</v>
      </c>
      <c r="B9" s="9" t="s">
        <v>12</v>
      </c>
      <c r="C9" s="8" t="s">
        <v>13</v>
      </c>
      <c r="D9" s="79" t="s">
        <v>14</v>
      </c>
      <c r="E9" s="79">
        <v>1</v>
      </c>
      <c r="F9" s="80">
        <v>70</v>
      </c>
      <c r="G9" s="81"/>
      <c r="H9" s="82"/>
      <c r="I9" s="83"/>
    </row>
    <row r="10" spans="1:10" ht="12.75" customHeight="1" x14ac:dyDescent="0.2">
      <c r="A10" s="10"/>
      <c r="B10" s="9"/>
      <c r="C10" s="8"/>
      <c r="D10" s="79"/>
      <c r="E10" s="79"/>
      <c r="F10" s="80"/>
      <c r="G10" s="81"/>
    </row>
    <row r="11" spans="1:10" ht="12.75" customHeight="1" x14ac:dyDescent="0.2">
      <c r="A11" s="10" t="s">
        <v>15</v>
      </c>
      <c r="B11" s="9" t="s">
        <v>16</v>
      </c>
      <c r="C11" s="8" t="s">
        <v>17</v>
      </c>
      <c r="D11" s="79"/>
      <c r="E11" s="79"/>
      <c r="F11" s="80"/>
      <c r="G11" s="81"/>
    </row>
    <row r="12" spans="1:10" ht="12.75" customHeight="1" x14ac:dyDescent="0.2">
      <c r="A12" s="10"/>
      <c r="B12" s="9"/>
      <c r="C12" s="8"/>
      <c r="D12" s="79"/>
      <c r="E12" s="79"/>
      <c r="F12" s="80"/>
      <c r="G12" s="81"/>
    </row>
    <row r="13" spans="1:10" ht="12.75" customHeight="1" x14ac:dyDescent="0.2">
      <c r="A13" s="10"/>
      <c r="B13" s="9"/>
      <c r="C13" s="8" t="s">
        <v>18</v>
      </c>
      <c r="D13" s="79"/>
      <c r="E13" s="79"/>
      <c r="F13" s="80"/>
      <c r="G13" s="81"/>
    </row>
    <row r="14" spans="1:10" ht="12.75" customHeight="1" x14ac:dyDescent="0.2">
      <c r="A14" s="10"/>
      <c r="B14" s="9"/>
      <c r="C14" s="8"/>
      <c r="D14" s="79"/>
      <c r="E14" s="79"/>
      <c r="F14" s="80"/>
      <c r="G14" s="81"/>
    </row>
    <row r="15" spans="1:10" ht="12.75" customHeight="1" x14ac:dyDescent="0.2">
      <c r="A15" s="10" t="s">
        <v>19</v>
      </c>
      <c r="B15" s="9"/>
      <c r="C15" s="7" t="s">
        <v>20</v>
      </c>
      <c r="D15" s="79" t="s">
        <v>14</v>
      </c>
      <c r="E15" s="79">
        <v>1</v>
      </c>
      <c r="F15" s="80">
        <v>40</v>
      </c>
      <c r="G15" s="81"/>
      <c r="H15" s="84"/>
    </row>
    <row r="16" spans="1:10" ht="12.75" customHeight="1" x14ac:dyDescent="0.2">
      <c r="A16" s="10"/>
      <c r="B16" s="9"/>
      <c r="C16" s="7"/>
      <c r="D16" s="79"/>
      <c r="E16" s="79"/>
      <c r="F16" s="80"/>
      <c r="G16" s="81"/>
    </row>
    <row r="17" spans="1:8" ht="12.75" customHeight="1" x14ac:dyDescent="0.2">
      <c r="A17" s="10" t="s">
        <v>21</v>
      </c>
      <c r="B17" s="9"/>
      <c r="C17" s="7" t="s">
        <v>22</v>
      </c>
      <c r="D17" s="79" t="s">
        <v>14</v>
      </c>
      <c r="E17" s="79">
        <v>1</v>
      </c>
      <c r="F17" s="80">
        <v>15</v>
      </c>
      <c r="G17" s="81"/>
      <c r="H17" s="84"/>
    </row>
    <row r="18" spans="1:8" ht="12.75" customHeight="1" x14ac:dyDescent="0.2">
      <c r="A18" s="10"/>
      <c r="B18" s="9"/>
      <c r="C18" s="7"/>
      <c r="D18" s="79"/>
      <c r="E18" s="79"/>
      <c r="F18" s="80"/>
      <c r="G18" s="81"/>
    </row>
    <row r="19" spans="1:8" ht="12.75" customHeight="1" x14ac:dyDescent="0.2">
      <c r="A19" s="10" t="s">
        <v>23</v>
      </c>
      <c r="B19" s="9"/>
      <c r="C19" s="7" t="s">
        <v>24</v>
      </c>
      <c r="D19" s="79" t="s">
        <v>14</v>
      </c>
      <c r="E19" s="79">
        <v>1</v>
      </c>
      <c r="F19" s="80"/>
      <c r="G19" s="81"/>
      <c r="H19" s="84"/>
    </row>
    <row r="20" spans="1:8" ht="12.75" customHeight="1" x14ac:dyDescent="0.2">
      <c r="A20" s="10"/>
      <c r="B20" s="9"/>
      <c r="C20" s="7"/>
      <c r="D20" s="79"/>
      <c r="E20" s="79"/>
      <c r="F20" s="80">
        <v>15</v>
      </c>
      <c r="G20" s="81"/>
    </row>
    <row r="21" spans="1:8" ht="12.75" customHeight="1" x14ac:dyDescent="0.2">
      <c r="A21" s="10" t="s">
        <v>25</v>
      </c>
      <c r="B21" s="9"/>
      <c r="C21" s="7" t="s">
        <v>26</v>
      </c>
      <c r="D21" s="79" t="s">
        <v>14</v>
      </c>
      <c r="E21" s="79">
        <v>1</v>
      </c>
      <c r="F21" s="80"/>
      <c r="G21" s="81"/>
      <c r="H21" s="84"/>
    </row>
    <row r="22" spans="1:8" ht="12.75" customHeight="1" x14ac:dyDescent="0.2">
      <c r="A22" s="10"/>
      <c r="B22" s="9"/>
      <c r="C22" s="7"/>
      <c r="D22" s="79"/>
      <c r="E22" s="79"/>
      <c r="F22" s="80"/>
      <c r="G22" s="81"/>
    </row>
    <row r="23" spans="1:8" ht="12.75" customHeight="1" x14ac:dyDescent="0.2">
      <c r="A23" s="10" t="s">
        <v>27</v>
      </c>
      <c r="B23" s="9"/>
      <c r="C23" s="7" t="s">
        <v>28</v>
      </c>
      <c r="D23" s="79" t="s">
        <v>14</v>
      </c>
      <c r="E23" s="79">
        <v>1</v>
      </c>
      <c r="F23" s="80">
        <v>15</v>
      </c>
      <c r="G23" s="81"/>
      <c r="H23" s="84"/>
    </row>
    <row r="24" spans="1:8" ht="12.75" customHeight="1" x14ac:dyDescent="0.2">
      <c r="A24" s="10"/>
      <c r="B24" s="9"/>
      <c r="C24" s="7"/>
      <c r="D24" s="79"/>
      <c r="E24" s="79"/>
      <c r="F24" s="80"/>
      <c r="G24" s="81"/>
    </row>
    <row r="25" spans="1:8" ht="12.75" customHeight="1" x14ac:dyDescent="0.2">
      <c r="A25" s="10" t="s">
        <v>29</v>
      </c>
      <c r="B25" s="9" t="s">
        <v>30</v>
      </c>
      <c r="C25" s="10" t="s">
        <v>31</v>
      </c>
      <c r="D25" s="79" t="s">
        <v>14</v>
      </c>
      <c r="E25" s="79">
        <v>1</v>
      </c>
      <c r="F25" s="80">
        <v>20</v>
      </c>
      <c r="G25" s="81"/>
      <c r="H25" s="84"/>
    </row>
    <row r="26" spans="1:8" ht="12.75" customHeight="1" x14ac:dyDescent="0.2">
      <c r="A26" s="10"/>
      <c r="B26" s="9"/>
      <c r="C26" s="8"/>
      <c r="D26" s="79"/>
      <c r="E26" s="79"/>
      <c r="F26" s="80"/>
      <c r="G26" s="81"/>
    </row>
    <row r="27" spans="1:8" ht="12.75" customHeight="1" x14ac:dyDescent="0.2">
      <c r="A27" s="10">
        <v>1.2</v>
      </c>
      <c r="B27" s="9" t="s">
        <v>32</v>
      </c>
      <c r="C27" s="8" t="s">
        <v>33</v>
      </c>
      <c r="D27" s="79"/>
      <c r="E27" s="79"/>
      <c r="F27" s="80"/>
      <c r="G27" s="81"/>
    </row>
    <row r="28" spans="1:8" ht="12.75" customHeight="1" x14ac:dyDescent="0.2">
      <c r="A28" s="10"/>
      <c r="B28" s="9"/>
      <c r="C28" s="8"/>
      <c r="D28" s="79"/>
      <c r="E28" s="79"/>
      <c r="F28" s="80"/>
      <c r="G28" s="81"/>
    </row>
    <row r="29" spans="1:8" ht="12.75" customHeight="1" x14ac:dyDescent="0.2">
      <c r="A29" s="10" t="s">
        <v>34</v>
      </c>
      <c r="B29" s="9" t="s">
        <v>35</v>
      </c>
      <c r="C29" s="8" t="s">
        <v>13</v>
      </c>
      <c r="D29" s="79" t="s">
        <v>14</v>
      </c>
      <c r="E29" s="79">
        <v>1</v>
      </c>
      <c r="F29" s="80">
        <v>65</v>
      </c>
      <c r="G29" s="81"/>
      <c r="H29" s="84"/>
    </row>
    <row r="30" spans="1:8" ht="12.75" customHeight="1" x14ac:dyDescent="0.2">
      <c r="A30" s="10"/>
      <c r="B30" s="9"/>
      <c r="C30" s="8"/>
      <c r="D30" s="79"/>
      <c r="E30" s="79"/>
      <c r="F30" s="80"/>
      <c r="G30" s="81"/>
    </row>
    <row r="31" spans="1:8" ht="12.75" customHeight="1" x14ac:dyDescent="0.2">
      <c r="A31" s="10" t="s">
        <v>36</v>
      </c>
      <c r="B31" s="9" t="s">
        <v>37</v>
      </c>
      <c r="C31" s="8" t="s">
        <v>38</v>
      </c>
      <c r="D31" s="79"/>
      <c r="E31" s="79"/>
      <c r="F31" s="80"/>
      <c r="G31" s="81"/>
    </row>
    <row r="32" spans="1:8" ht="12.75" customHeight="1" x14ac:dyDescent="0.2">
      <c r="A32" s="10"/>
      <c r="B32" s="9"/>
      <c r="C32" s="8"/>
      <c r="D32" s="79"/>
      <c r="E32" s="79"/>
      <c r="F32" s="80"/>
      <c r="G32" s="81"/>
    </row>
    <row r="33" spans="1:7" ht="25.5" x14ac:dyDescent="0.2">
      <c r="A33" s="10"/>
      <c r="B33" s="9" t="s">
        <v>39</v>
      </c>
      <c r="C33" s="8" t="s">
        <v>40</v>
      </c>
      <c r="D33" s="79"/>
      <c r="E33" s="79"/>
      <c r="F33" s="80"/>
      <c r="G33" s="81"/>
    </row>
    <row r="34" spans="1:7" ht="12.75" customHeight="1" x14ac:dyDescent="0.2">
      <c r="A34" s="10"/>
      <c r="B34" s="9"/>
      <c r="C34" s="8"/>
      <c r="D34" s="79"/>
      <c r="E34" s="79"/>
      <c r="F34" s="80"/>
      <c r="G34" s="81"/>
    </row>
    <row r="35" spans="1:7" ht="12.75" customHeight="1" x14ac:dyDescent="0.2">
      <c r="A35" s="10" t="s">
        <v>41</v>
      </c>
      <c r="B35" s="9"/>
      <c r="C35" s="7" t="s">
        <v>20</v>
      </c>
      <c r="D35" s="79" t="s">
        <v>14</v>
      </c>
      <c r="E35" s="79">
        <v>1</v>
      </c>
      <c r="F35" s="80">
        <v>40</v>
      </c>
      <c r="G35" s="81"/>
    </row>
    <row r="36" spans="1:7" ht="12.75" customHeight="1" x14ac:dyDescent="0.2">
      <c r="A36" s="10"/>
      <c r="B36" s="9"/>
      <c r="C36" s="7"/>
      <c r="D36" s="79"/>
      <c r="E36" s="79"/>
      <c r="F36" s="80"/>
      <c r="G36" s="81"/>
    </row>
    <row r="37" spans="1:7" ht="12.75" customHeight="1" x14ac:dyDescent="0.2">
      <c r="A37" s="10" t="s">
        <v>42</v>
      </c>
      <c r="B37" s="9"/>
      <c r="C37" s="7" t="s">
        <v>22</v>
      </c>
      <c r="D37" s="79" t="s">
        <v>14</v>
      </c>
      <c r="E37" s="79">
        <v>1</v>
      </c>
      <c r="F37" s="80">
        <v>15</v>
      </c>
      <c r="G37" s="81"/>
    </row>
    <row r="38" spans="1:7" ht="12.75" customHeight="1" x14ac:dyDescent="0.2">
      <c r="A38" s="10"/>
      <c r="B38" s="9"/>
      <c r="C38" s="7"/>
      <c r="D38" s="79"/>
      <c r="E38" s="79"/>
      <c r="F38" s="80"/>
      <c r="G38" s="81"/>
    </row>
    <row r="39" spans="1:7" ht="12.75" customHeight="1" x14ac:dyDescent="0.2">
      <c r="A39" s="10" t="s">
        <v>43</v>
      </c>
      <c r="B39" s="9"/>
      <c r="C39" s="7" t="s">
        <v>24</v>
      </c>
      <c r="D39" s="79" t="s">
        <v>14</v>
      </c>
      <c r="E39" s="79">
        <v>1</v>
      </c>
      <c r="F39" s="80">
        <v>15</v>
      </c>
      <c r="G39" s="81"/>
    </row>
    <row r="40" spans="1:7" ht="12.75" customHeight="1" x14ac:dyDescent="0.2">
      <c r="A40" s="10"/>
      <c r="B40" s="9"/>
      <c r="C40" s="7"/>
      <c r="D40" s="79"/>
      <c r="E40" s="79"/>
      <c r="F40" s="80"/>
      <c r="G40" s="81"/>
    </row>
    <row r="41" spans="1:7" ht="25.5" x14ac:dyDescent="0.2">
      <c r="A41" s="10" t="s">
        <v>44</v>
      </c>
      <c r="B41" s="9"/>
      <c r="C41" s="7" t="s">
        <v>26</v>
      </c>
      <c r="D41" s="79" t="s">
        <v>14</v>
      </c>
      <c r="E41" s="79">
        <v>1</v>
      </c>
      <c r="F41" s="80">
        <v>15</v>
      </c>
      <c r="G41" s="81"/>
    </row>
    <row r="42" spans="1:7" ht="12.75" customHeight="1" x14ac:dyDescent="0.2">
      <c r="A42" s="10"/>
      <c r="B42" s="9"/>
      <c r="C42" s="7"/>
      <c r="D42" s="79"/>
      <c r="E42" s="79"/>
      <c r="F42" s="80"/>
      <c r="G42" s="81"/>
    </row>
    <row r="43" spans="1:7" ht="12.75" customHeight="1" x14ac:dyDescent="0.2">
      <c r="A43" s="10" t="s">
        <v>45</v>
      </c>
      <c r="B43" s="9"/>
      <c r="C43" s="7" t="s">
        <v>28</v>
      </c>
      <c r="D43" s="79" t="s">
        <v>14</v>
      </c>
      <c r="E43" s="79">
        <v>1</v>
      </c>
      <c r="F43" s="80">
        <v>15</v>
      </c>
      <c r="G43" s="81"/>
    </row>
    <row r="44" spans="1:7" ht="12.75" customHeight="1" x14ac:dyDescent="0.2">
      <c r="A44" s="10"/>
      <c r="B44" s="9"/>
      <c r="C44" s="7"/>
      <c r="D44" s="79"/>
      <c r="E44" s="79"/>
      <c r="F44" s="80"/>
      <c r="G44" s="81"/>
    </row>
    <row r="45" spans="1:7" ht="12.75" customHeight="1" x14ac:dyDescent="0.2">
      <c r="A45" s="10" t="s">
        <v>46</v>
      </c>
      <c r="B45" s="9"/>
      <c r="C45" s="7" t="s">
        <v>47</v>
      </c>
      <c r="D45" s="79" t="s">
        <v>14</v>
      </c>
      <c r="E45" s="79">
        <v>1</v>
      </c>
      <c r="F45" s="80">
        <v>15</v>
      </c>
      <c r="G45" s="81"/>
    </row>
    <row r="46" spans="1:7" ht="12.75" customHeight="1" x14ac:dyDescent="0.2">
      <c r="A46" s="10"/>
      <c r="B46" s="9"/>
      <c r="C46" s="7"/>
      <c r="D46" s="79"/>
      <c r="E46" s="79"/>
      <c r="F46" s="80"/>
      <c r="G46" s="81"/>
    </row>
    <row r="47" spans="1:7" ht="12.75" customHeight="1" x14ac:dyDescent="0.2">
      <c r="A47" s="10" t="s">
        <v>48</v>
      </c>
      <c r="B47" s="9" t="s">
        <v>49</v>
      </c>
      <c r="C47" s="8" t="s">
        <v>50</v>
      </c>
      <c r="D47" s="79" t="s">
        <v>14</v>
      </c>
      <c r="E47" s="79">
        <v>1</v>
      </c>
      <c r="F47" s="80">
        <v>65</v>
      </c>
      <c r="G47" s="81"/>
    </row>
    <row r="48" spans="1:7" ht="12.75" customHeight="1" x14ac:dyDescent="0.2">
      <c r="A48" s="10"/>
      <c r="B48" s="9"/>
      <c r="C48" s="8"/>
      <c r="D48" s="79"/>
      <c r="E48" s="79"/>
      <c r="F48" s="80"/>
      <c r="G48" s="81"/>
    </row>
    <row r="49" spans="1:12" ht="12.75" customHeight="1" x14ac:dyDescent="0.2">
      <c r="A49" s="10" t="s">
        <v>51</v>
      </c>
      <c r="B49" s="9" t="s">
        <v>52</v>
      </c>
      <c r="C49" s="8" t="s">
        <v>53</v>
      </c>
      <c r="D49" s="79" t="s">
        <v>14</v>
      </c>
      <c r="E49" s="79">
        <v>1</v>
      </c>
      <c r="F49" s="80">
        <v>15</v>
      </c>
      <c r="G49" s="81"/>
    </row>
    <row r="50" spans="1:12" ht="12.75" customHeight="1" x14ac:dyDescent="0.2">
      <c r="A50" s="10"/>
      <c r="B50" s="9"/>
      <c r="C50" s="8"/>
      <c r="D50" s="79"/>
      <c r="E50" s="79"/>
      <c r="F50" s="80"/>
      <c r="G50" s="81"/>
    </row>
    <row r="51" spans="1:12" ht="12.75" customHeight="1" x14ac:dyDescent="0.2">
      <c r="A51" s="24"/>
      <c r="B51" s="12"/>
      <c r="C51" s="25"/>
      <c r="D51" s="85"/>
      <c r="E51" s="85"/>
      <c r="F51" s="86"/>
      <c r="G51" s="87"/>
    </row>
    <row r="52" spans="1:12" s="17" customFormat="1" ht="15" customHeight="1" x14ac:dyDescent="0.2">
      <c r="A52" s="14" t="s">
        <v>62</v>
      </c>
      <c r="B52" s="18"/>
      <c r="C52" s="14"/>
      <c r="D52" s="88"/>
      <c r="E52" s="88"/>
      <c r="F52" s="89"/>
      <c r="G52" s="90"/>
      <c r="H52" s="91"/>
      <c r="I52" s="92"/>
      <c r="J52" s="92"/>
      <c r="K52" s="15"/>
      <c r="L52" s="16"/>
    </row>
    <row r="53" spans="1:12" s="17" customFormat="1" ht="15" customHeight="1" x14ac:dyDescent="0.2">
      <c r="A53" s="14" t="s">
        <v>63</v>
      </c>
      <c r="B53" s="18"/>
      <c r="C53" s="14"/>
      <c r="D53" s="88"/>
      <c r="E53" s="88"/>
      <c r="F53" s="89"/>
      <c r="G53" s="90"/>
      <c r="H53" s="91"/>
      <c r="I53" s="92"/>
      <c r="J53" s="92"/>
      <c r="K53" s="15"/>
      <c r="L53" s="16"/>
    </row>
    <row r="54" spans="1:12" ht="12.75" customHeight="1" x14ac:dyDescent="0.2">
      <c r="A54" s="10"/>
      <c r="B54" s="9"/>
      <c r="C54" s="8"/>
      <c r="D54" s="79"/>
      <c r="E54" s="79"/>
      <c r="F54" s="80"/>
      <c r="G54" s="81"/>
    </row>
    <row r="55" spans="1:12" ht="12.75" customHeight="1" x14ac:dyDescent="0.2">
      <c r="A55" s="10" t="s">
        <v>54</v>
      </c>
      <c r="B55" s="9" t="s">
        <v>55</v>
      </c>
      <c r="C55" s="8" t="s">
        <v>56</v>
      </c>
      <c r="D55" s="79" t="s">
        <v>14</v>
      </c>
      <c r="E55" s="79">
        <v>1</v>
      </c>
      <c r="F55" s="80">
        <v>20</v>
      </c>
      <c r="G55" s="81"/>
    </row>
    <row r="56" spans="1:12" ht="12.75" customHeight="1" x14ac:dyDescent="0.2">
      <c r="A56" s="10"/>
      <c r="B56" s="9"/>
      <c r="C56" s="8"/>
      <c r="D56" s="79"/>
      <c r="E56" s="79"/>
      <c r="F56" s="80"/>
      <c r="G56" s="81"/>
    </row>
    <row r="57" spans="1:12" ht="12.75" customHeight="1" x14ac:dyDescent="0.2">
      <c r="A57" s="10" t="s">
        <v>57</v>
      </c>
      <c r="B57" s="9" t="s">
        <v>58</v>
      </c>
      <c r="C57" s="13" t="s">
        <v>59</v>
      </c>
      <c r="D57" s="79" t="s">
        <v>60</v>
      </c>
      <c r="E57" s="79">
        <v>1</v>
      </c>
      <c r="F57" s="80">
        <v>15</v>
      </c>
      <c r="G57" s="81"/>
    </row>
    <row r="58" spans="1:12" ht="12.75" customHeight="1" x14ac:dyDescent="0.2">
      <c r="A58" s="10"/>
      <c r="B58" s="9"/>
      <c r="C58" s="13"/>
      <c r="D58" s="79"/>
      <c r="E58" s="79"/>
      <c r="F58" s="80"/>
      <c r="G58" s="81"/>
    </row>
    <row r="59" spans="1:12" ht="12.75" customHeight="1" x14ac:dyDescent="0.2">
      <c r="A59" s="10" t="s">
        <v>69</v>
      </c>
      <c r="B59" s="9"/>
      <c r="C59" s="10" t="s">
        <v>70</v>
      </c>
      <c r="D59" s="79" t="s">
        <v>60</v>
      </c>
      <c r="E59" s="79">
        <v>1</v>
      </c>
      <c r="F59" s="80">
        <v>12</v>
      </c>
      <c r="G59" s="81"/>
      <c r="H59" s="84"/>
    </row>
    <row r="60" spans="1:12" ht="12.75" customHeight="1" x14ac:dyDescent="0.2">
      <c r="A60" s="10"/>
      <c r="B60" s="9"/>
      <c r="C60" s="10"/>
      <c r="D60" s="79"/>
      <c r="E60" s="79"/>
      <c r="F60" s="80"/>
      <c r="G60" s="81"/>
      <c r="H60" s="84"/>
    </row>
    <row r="61" spans="1:12" ht="12.75" customHeight="1" x14ac:dyDescent="0.2">
      <c r="A61" s="10"/>
      <c r="B61" s="9"/>
      <c r="C61" s="10"/>
      <c r="D61" s="79"/>
      <c r="E61" s="79"/>
      <c r="F61" s="80"/>
      <c r="G61" s="81"/>
      <c r="H61" s="84"/>
    </row>
    <row r="62" spans="1:12" ht="12.75" customHeight="1" x14ac:dyDescent="0.2">
      <c r="A62" s="10"/>
      <c r="B62" s="9"/>
      <c r="C62" s="10"/>
      <c r="D62" s="79"/>
      <c r="E62" s="79"/>
      <c r="F62" s="80"/>
      <c r="G62" s="81"/>
      <c r="H62" s="84"/>
    </row>
    <row r="63" spans="1:12" ht="12.75" customHeight="1" x14ac:dyDescent="0.2">
      <c r="A63" s="10"/>
      <c r="B63" s="9"/>
      <c r="C63" s="10"/>
      <c r="D63" s="79"/>
      <c r="E63" s="79"/>
      <c r="F63" s="80"/>
      <c r="G63" s="81"/>
      <c r="H63" s="84"/>
    </row>
    <row r="64" spans="1:12" ht="12.75" customHeight="1" x14ac:dyDescent="0.2">
      <c r="A64" s="10"/>
      <c r="B64" s="9"/>
      <c r="C64" s="10"/>
      <c r="D64" s="79"/>
      <c r="E64" s="79"/>
      <c r="F64" s="80"/>
      <c r="G64" s="81"/>
      <c r="H64" s="84"/>
    </row>
    <row r="65" spans="1:8" ht="12.75" customHeight="1" x14ac:dyDescent="0.2">
      <c r="A65" s="10"/>
      <c r="B65" s="9"/>
      <c r="C65" s="10"/>
      <c r="D65" s="79"/>
      <c r="E65" s="79"/>
      <c r="F65" s="80"/>
      <c r="G65" s="81"/>
      <c r="H65" s="84"/>
    </row>
    <row r="66" spans="1:8" ht="12.75" customHeight="1" x14ac:dyDescent="0.2">
      <c r="A66" s="10"/>
      <c r="B66" s="9"/>
      <c r="C66" s="10"/>
      <c r="D66" s="79"/>
      <c r="E66" s="79"/>
      <c r="F66" s="80"/>
      <c r="G66" s="81"/>
      <c r="H66" s="84"/>
    </row>
    <row r="67" spans="1:8" ht="12.75" customHeight="1" x14ac:dyDescent="0.2">
      <c r="A67" s="10"/>
      <c r="B67" s="9"/>
      <c r="C67" s="10"/>
      <c r="D67" s="79"/>
      <c r="E67" s="79"/>
      <c r="F67" s="80"/>
      <c r="G67" s="81"/>
      <c r="H67" s="84"/>
    </row>
    <row r="68" spans="1:8" ht="12.75" customHeight="1" x14ac:dyDescent="0.2">
      <c r="A68" s="10"/>
      <c r="B68" s="9"/>
      <c r="C68" s="10"/>
      <c r="D68" s="79"/>
      <c r="E68" s="79"/>
      <c r="F68" s="80"/>
      <c r="G68" s="81"/>
      <c r="H68" s="84"/>
    </row>
    <row r="69" spans="1:8" ht="12.75" customHeight="1" x14ac:dyDescent="0.2">
      <c r="A69" s="10"/>
      <c r="B69" s="9"/>
      <c r="C69" s="10"/>
      <c r="D69" s="79"/>
      <c r="E69" s="79"/>
      <c r="F69" s="80"/>
      <c r="G69" s="81"/>
      <c r="H69" s="84"/>
    </row>
    <row r="70" spans="1:8" ht="12.75" customHeight="1" x14ac:dyDescent="0.2">
      <c r="A70" s="10"/>
      <c r="B70" s="9"/>
      <c r="C70" s="10"/>
      <c r="D70" s="79"/>
      <c r="E70" s="79"/>
      <c r="F70" s="80"/>
      <c r="G70" s="81"/>
      <c r="H70" s="84"/>
    </row>
    <row r="71" spans="1:8" ht="12.75" customHeight="1" x14ac:dyDescent="0.2">
      <c r="A71" s="10"/>
      <c r="B71" s="9"/>
      <c r="C71" s="10"/>
      <c r="D71" s="79"/>
      <c r="E71" s="79"/>
      <c r="F71" s="80"/>
      <c r="G71" s="81"/>
      <c r="H71" s="84"/>
    </row>
    <row r="72" spans="1:8" ht="12.75" customHeight="1" x14ac:dyDescent="0.2">
      <c r="A72" s="10"/>
      <c r="B72" s="9"/>
      <c r="C72" s="10"/>
      <c r="D72" s="79"/>
      <c r="E72" s="79"/>
      <c r="F72" s="80"/>
      <c r="G72" s="81"/>
      <c r="H72" s="84"/>
    </row>
    <row r="73" spans="1:8" ht="12.75" customHeight="1" x14ac:dyDescent="0.2">
      <c r="A73" s="10"/>
      <c r="B73" s="9"/>
      <c r="C73" s="10"/>
      <c r="D73" s="79"/>
      <c r="E73" s="79"/>
      <c r="F73" s="80"/>
      <c r="G73" s="81"/>
      <c r="H73" s="84"/>
    </row>
    <row r="74" spans="1:8" ht="12.75" customHeight="1" x14ac:dyDescent="0.2">
      <c r="A74" s="10"/>
      <c r="B74" s="9"/>
      <c r="C74" s="10"/>
      <c r="D74" s="79"/>
      <c r="E74" s="79"/>
      <c r="F74" s="80"/>
      <c r="G74" s="81"/>
      <c r="H74" s="84"/>
    </row>
    <row r="75" spans="1:8" ht="12.75" customHeight="1" x14ac:dyDescent="0.2">
      <c r="A75" s="10"/>
      <c r="B75" s="9"/>
      <c r="C75" s="10"/>
      <c r="D75" s="79"/>
      <c r="E75" s="79"/>
      <c r="F75" s="80"/>
      <c r="G75" s="81"/>
      <c r="H75" s="84"/>
    </row>
    <row r="76" spans="1:8" ht="12.75" customHeight="1" x14ac:dyDescent="0.2">
      <c r="A76" s="10"/>
      <c r="B76" s="9"/>
      <c r="C76" s="10"/>
      <c r="D76" s="79"/>
      <c r="E76" s="79"/>
      <c r="F76" s="80"/>
      <c r="G76" s="81"/>
      <c r="H76" s="84"/>
    </row>
    <row r="77" spans="1:8" ht="12.75" customHeight="1" x14ac:dyDescent="0.2">
      <c r="A77" s="10"/>
      <c r="B77" s="9"/>
      <c r="C77" s="10"/>
      <c r="D77" s="79"/>
      <c r="E77" s="79"/>
      <c r="F77" s="80"/>
      <c r="G77" s="81"/>
      <c r="H77" s="84"/>
    </row>
    <row r="78" spans="1:8" ht="12.75" customHeight="1" x14ac:dyDescent="0.2">
      <c r="A78" s="10"/>
      <c r="B78" s="9"/>
      <c r="C78" s="10"/>
      <c r="D78" s="79"/>
      <c r="E78" s="79"/>
      <c r="F78" s="80"/>
      <c r="G78" s="81"/>
      <c r="H78" s="84"/>
    </row>
    <row r="79" spans="1:8" ht="12.75" customHeight="1" x14ac:dyDescent="0.2">
      <c r="A79" s="10"/>
      <c r="B79" s="9"/>
      <c r="C79" s="10"/>
      <c r="D79" s="79"/>
      <c r="E79" s="79"/>
      <c r="F79" s="80"/>
      <c r="G79" s="81"/>
      <c r="H79" s="84"/>
    </row>
    <row r="80" spans="1:8" ht="12.75" customHeight="1" x14ac:dyDescent="0.2">
      <c r="A80" s="10"/>
      <c r="B80" s="9"/>
      <c r="C80" s="10"/>
      <c r="D80" s="79"/>
      <c r="E80" s="79"/>
      <c r="F80" s="80"/>
      <c r="G80" s="81"/>
      <c r="H80" s="84"/>
    </row>
    <row r="81" spans="1:8" ht="12.75" customHeight="1" x14ac:dyDescent="0.2">
      <c r="A81" s="10"/>
      <c r="B81" s="9"/>
      <c r="C81" s="10"/>
      <c r="D81" s="79"/>
      <c r="E81" s="79"/>
      <c r="F81" s="80"/>
      <c r="G81" s="81"/>
      <c r="H81" s="84"/>
    </row>
    <row r="82" spans="1:8" ht="12.75" customHeight="1" x14ac:dyDescent="0.2">
      <c r="A82" s="10"/>
      <c r="B82" s="9"/>
      <c r="C82" s="10"/>
      <c r="D82" s="79"/>
      <c r="E82" s="79"/>
      <c r="F82" s="80"/>
      <c r="G82" s="81"/>
      <c r="H82" s="84"/>
    </row>
    <row r="83" spans="1:8" ht="12.75" customHeight="1" x14ac:dyDescent="0.2">
      <c r="A83" s="10"/>
      <c r="B83" s="9"/>
      <c r="C83" s="10"/>
      <c r="D83" s="79"/>
      <c r="E83" s="79"/>
      <c r="F83" s="80"/>
      <c r="G83" s="81"/>
      <c r="H83" s="84"/>
    </row>
    <row r="84" spans="1:8" ht="12.75" customHeight="1" x14ac:dyDescent="0.2">
      <c r="A84" s="10"/>
      <c r="B84" s="9"/>
      <c r="C84" s="10"/>
      <c r="D84" s="79"/>
      <c r="E84" s="79"/>
      <c r="F84" s="80"/>
      <c r="G84" s="81"/>
      <c r="H84" s="84"/>
    </row>
    <row r="85" spans="1:8" ht="12.75" customHeight="1" x14ac:dyDescent="0.2">
      <c r="A85" s="10"/>
      <c r="B85" s="9"/>
      <c r="C85" s="10"/>
      <c r="D85" s="79"/>
      <c r="E85" s="79"/>
      <c r="F85" s="80"/>
      <c r="G85" s="81"/>
      <c r="H85" s="84"/>
    </row>
    <row r="86" spans="1:8" ht="12.75" customHeight="1" x14ac:dyDescent="0.2">
      <c r="A86" s="10"/>
      <c r="B86" s="9"/>
      <c r="C86" s="10"/>
      <c r="D86" s="79"/>
      <c r="E86" s="79"/>
      <c r="F86" s="80"/>
      <c r="G86" s="81"/>
      <c r="H86" s="84"/>
    </row>
    <row r="87" spans="1:8" ht="12.75" customHeight="1" x14ac:dyDescent="0.2">
      <c r="A87" s="10"/>
      <c r="B87" s="9"/>
      <c r="C87" s="10"/>
      <c r="D87" s="79"/>
      <c r="E87" s="79"/>
      <c r="F87" s="80"/>
      <c r="G87" s="81"/>
      <c r="H87" s="84"/>
    </row>
    <row r="88" spans="1:8" ht="12.75" customHeight="1" x14ac:dyDescent="0.2">
      <c r="A88" s="10"/>
      <c r="B88" s="9"/>
      <c r="C88" s="10"/>
      <c r="D88" s="79"/>
      <c r="E88" s="79"/>
      <c r="F88" s="80"/>
      <c r="G88" s="81"/>
      <c r="H88" s="84"/>
    </row>
    <row r="89" spans="1:8" ht="12.75" customHeight="1" x14ac:dyDescent="0.2">
      <c r="A89" s="10"/>
      <c r="B89" s="9"/>
      <c r="C89" s="10"/>
      <c r="D89" s="79"/>
      <c r="E89" s="79"/>
      <c r="F89" s="80"/>
      <c r="G89" s="81"/>
      <c r="H89" s="84"/>
    </row>
    <row r="90" spans="1:8" ht="12.75" customHeight="1" x14ac:dyDescent="0.2">
      <c r="A90" s="10"/>
      <c r="B90" s="9"/>
      <c r="C90" s="10"/>
      <c r="D90" s="79"/>
      <c r="E90" s="79"/>
      <c r="F90" s="80"/>
      <c r="G90" s="81"/>
      <c r="H90" s="84"/>
    </row>
    <row r="91" spans="1:8" ht="12.75" customHeight="1" x14ac:dyDescent="0.2">
      <c r="A91" s="10"/>
      <c r="B91" s="9"/>
      <c r="C91" s="10"/>
      <c r="D91" s="79"/>
      <c r="E91" s="79"/>
      <c r="F91" s="80"/>
      <c r="G91" s="81"/>
      <c r="H91" s="84"/>
    </row>
    <row r="92" spans="1:8" ht="12.75" customHeight="1" x14ac:dyDescent="0.2">
      <c r="A92" s="10"/>
      <c r="B92" s="9"/>
      <c r="C92" s="10"/>
      <c r="D92" s="79"/>
      <c r="E92" s="79"/>
      <c r="F92" s="80"/>
      <c r="G92" s="81"/>
      <c r="H92" s="84"/>
    </row>
    <row r="93" spans="1:8" ht="12.75" customHeight="1" x14ac:dyDescent="0.2">
      <c r="A93" s="10"/>
      <c r="B93" s="9"/>
      <c r="C93" s="10"/>
      <c r="D93" s="79"/>
      <c r="E93" s="79"/>
      <c r="F93" s="80"/>
      <c r="G93" s="81"/>
      <c r="H93" s="84"/>
    </row>
    <row r="94" spans="1:8" ht="12.75" customHeight="1" x14ac:dyDescent="0.2">
      <c r="A94" s="10"/>
      <c r="B94" s="9"/>
      <c r="C94" s="10"/>
      <c r="D94" s="79"/>
      <c r="E94" s="79"/>
      <c r="F94" s="80"/>
      <c r="G94" s="81"/>
      <c r="H94" s="84"/>
    </row>
    <row r="95" spans="1:8" ht="12.75" customHeight="1" x14ac:dyDescent="0.2">
      <c r="A95" s="10"/>
      <c r="B95" s="9"/>
      <c r="C95" s="10"/>
      <c r="D95" s="79"/>
      <c r="E95" s="79"/>
      <c r="F95" s="80"/>
      <c r="G95" s="81"/>
      <c r="H95" s="84"/>
    </row>
    <row r="96" spans="1:8" ht="12.75" customHeight="1" x14ac:dyDescent="0.2">
      <c r="A96" s="10"/>
      <c r="B96" s="9"/>
      <c r="C96" s="10"/>
      <c r="D96" s="79"/>
      <c r="E96" s="79"/>
      <c r="F96" s="80"/>
      <c r="G96" s="81"/>
      <c r="H96" s="84"/>
    </row>
    <row r="97" spans="1:8" ht="12.75" customHeight="1" x14ac:dyDescent="0.2">
      <c r="A97" s="10"/>
      <c r="B97" s="9"/>
      <c r="C97" s="10"/>
      <c r="D97" s="79"/>
      <c r="E97" s="79"/>
      <c r="F97" s="80"/>
      <c r="G97" s="81"/>
      <c r="H97" s="84"/>
    </row>
    <row r="98" spans="1:8" ht="12.75" customHeight="1" x14ac:dyDescent="0.2">
      <c r="A98" s="10"/>
      <c r="B98" s="9"/>
      <c r="C98" s="10"/>
      <c r="D98" s="79"/>
      <c r="E98" s="79"/>
      <c r="F98" s="80"/>
      <c r="G98" s="81"/>
      <c r="H98" s="84"/>
    </row>
    <row r="99" spans="1:8" ht="12.75" customHeight="1" x14ac:dyDescent="0.2">
      <c r="A99" s="10"/>
      <c r="B99" s="9"/>
      <c r="C99" s="10"/>
      <c r="D99" s="79"/>
      <c r="E99" s="79"/>
      <c r="F99" s="80"/>
      <c r="G99" s="81"/>
      <c r="H99" s="84"/>
    </row>
    <row r="100" spans="1:8" ht="12.75" customHeight="1" x14ac:dyDescent="0.2">
      <c r="A100" s="10"/>
      <c r="B100" s="9"/>
      <c r="C100" s="10"/>
      <c r="D100" s="79"/>
      <c r="E100" s="79"/>
      <c r="F100" s="80"/>
      <c r="G100" s="81"/>
      <c r="H100" s="84"/>
    </row>
    <row r="101" spans="1:8" ht="12.75" customHeight="1" x14ac:dyDescent="0.2">
      <c r="A101" s="10"/>
      <c r="B101" s="9"/>
      <c r="C101" s="10"/>
      <c r="D101" s="79"/>
      <c r="E101" s="79"/>
      <c r="F101" s="80"/>
      <c r="G101" s="81"/>
      <c r="H101" s="84"/>
    </row>
    <row r="102" spans="1:8" ht="12.75" customHeight="1" x14ac:dyDescent="0.2">
      <c r="A102" s="10"/>
      <c r="B102" s="9"/>
      <c r="C102" s="10"/>
      <c r="D102" s="79"/>
      <c r="E102" s="79"/>
      <c r="F102" s="80"/>
      <c r="G102" s="81"/>
      <c r="H102" s="84"/>
    </row>
    <row r="103" spans="1:8" ht="12.75" customHeight="1" x14ac:dyDescent="0.2">
      <c r="A103" s="10"/>
      <c r="B103" s="9"/>
      <c r="C103" s="7"/>
      <c r="D103" s="85"/>
      <c r="E103" s="85"/>
      <c r="F103" s="86"/>
      <c r="G103" s="86"/>
    </row>
    <row r="104" spans="1:8" ht="20.100000000000001" customHeight="1" x14ac:dyDescent="0.2">
      <c r="A104" s="306" t="s">
        <v>61</v>
      </c>
      <c r="B104" s="307"/>
      <c r="C104" s="307"/>
      <c r="D104" s="307"/>
      <c r="E104" s="307"/>
      <c r="F104" s="308"/>
      <c r="G104" s="73">
        <v>600000</v>
      </c>
      <c r="H104" s="84"/>
    </row>
  </sheetData>
  <mergeCells count="1">
    <mergeCell ref="A104:F104"/>
  </mergeCells>
  <phoneticPr fontId="8" type="noConversion"/>
  <pageMargins left="0.66" right="0.43" top="1" bottom="1" header="0.5" footer="0.5"/>
  <pageSetup paperSize="9" orientation="portrait" r:id="rId1"/>
  <headerFooter alignWithMargins="0">
    <oddHeader>&amp;C&amp;"MS Sans Serif,Bold"CONSTRUCTION OF RESERVOIR, BULK PIPELINE AND RETICULATION TO KWA-NGEMA AND MABOLA COMMUNITIES</oddHeader>
    <oddFooter>&amp;LSchedule 1: 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68"/>
  <sheetViews>
    <sheetView view="pageBreakPreview" topLeftCell="A4" zoomScale="130" zoomScaleNormal="100" zoomScaleSheetLayoutView="130" workbookViewId="0">
      <selection activeCell="D19" sqref="D19"/>
    </sheetView>
  </sheetViews>
  <sheetFormatPr defaultRowHeight="12.75" x14ac:dyDescent="0.2"/>
  <cols>
    <col min="1" max="1" width="7" style="123" customWidth="1"/>
    <col min="2" max="2" width="15.42578125" style="123" customWidth="1"/>
    <col min="3" max="3" width="4.7109375" style="123" customWidth="1"/>
    <col min="4" max="4" width="49" style="123" customWidth="1"/>
    <col min="5" max="5" width="5.28515625" style="123" hidden="1" customWidth="1"/>
    <col min="6" max="6" width="29.7109375" style="123" hidden="1" customWidth="1"/>
    <col min="7" max="7" width="7.140625" style="123" customWidth="1"/>
    <col min="8" max="8" width="12.5703125" style="123" customWidth="1"/>
    <col min="9" max="9" width="13.42578125" style="123" customWidth="1"/>
    <col min="10" max="10" width="18.140625" style="123" customWidth="1"/>
    <col min="11" max="11" width="11.140625" style="123" customWidth="1"/>
    <col min="12" max="12" width="8.85546875" style="138" customWidth="1"/>
    <col min="13" max="13" width="11" style="138" customWidth="1"/>
    <col min="14" max="16384" width="9.140625" style="123"/>
  </cols>
  <sheetData>
    <row r="1" spans="1:13" ht="13.5" thickBot="1" x14ac:dyDescent="0.25">
      <c r="A1" s="315" t="s">
        <v>366</v>
      </c>
      <c r="B1" s="315"/>
      <c r="C1" s="315"/>
      <c r="D1" s="315"/>
      <c r="E1" s="315"/>
      <c r="F1" s="315"/>
      <c r="G1" s="315"/>
      <c r="H1" s="315"/>
      <c r="I1" s="315"/>
      <c r="J1" s="315"/>
      <c r="K1" s="137"/>
    </row>
    <row r="2" spans="1:13" x14ac:dyDescent="0.2">
      <c r="A2" s="316" t="s">
        <v>170</v>
      </c>
      <c r="B2" s="317"/>
      <c r="C2" s="317"/>
      <c r="D2" s="317"/>
      <c r="E2" s="317"/>
      <c r="F2" s="317"/>
      <c r="G2" s="317"/>
      <c r="H2" s="317"/>
      <c r="I2" s="317"/>
      <c r="J2" s="318"/>
      <c r="K2" s="137"/>
    </row>
    <row r="3" spans="1:13" x14ac:dyDescent="0.2">
      <c r="A3" s="234" t="s">
        <v>171</v>
      </c>
      <c r="B3" s="150" t="s">
        <v>172</v>
      </c>
      <c r="C3" s="150" t="s">
        <v>173</v>
      </c>
      <c r="D3" s="151" t="s">
        <v>174</v>
      </c>
      <c r="E3" s="152"/>
      <c r="F3" s="153"/>
      <c r="G3" s="149" t="s">
        <v>175</v>
      </c>
      <c r="H3" s="154" t="s">
        <v>176</v>
      </c>
      <c r="I3" s="155" t="s">
        <v>177</v>
      </c>
      <c r="J3" s="235" t="s">
        <v>74</v>
      </c>
      <c r="K3" s="137"/>
    </row>
    <row r="4" spans="1:13" ht="18.75" customHeight="1" x14ac:dyDescent="0.2">
      <c r="A4" s="236">
        <v>1</v>
      </c>
      <c r="B4" s="156" t="s">
        <v>178</v>
      </c>
      <c r="C4" s="156"/>
      <c r="D4" s="156" t="s">
        <v>170</v>
      </c>
      <c r="E4" s="157"/>
      <c r="F4" s="158"/>
      <c r="G4" s="159"/>
      <c r="H4" s="160"/>
      <c r="I4" s="161"/>
      <c r="J4" s="237"/>
      <c r="K4" s="137"/>
    </row>
    <row r="5" spans="1:13" s="140" customFormat="1" x14ac:dyDescent="0.2">
      <c r="A5" s="238"/>
      <c r="B5" s="162"/>
      <c r="C5" s="162"/>
      <c r="D5" s="163"/>
      <c r="E5" s="239"/>
      <c r="F5" s="164"/>
      <c r="G5" s="165"/>
      <c r="H5" s="166"/>
      <c r="I5" s="167"/>
      <c r="J5" s="237"/>
      <c r="K5" s="137"/>
      <c r="L5" s="139"/>
      <c r="M5" s="139"/>
    </row>
    <row r="6" spans="1:13" x14ac:dyDescent="0.2">
      <c r="A6" s="238" t="s">
        <v>179</v>
      </c>
      <c r="B6" s="162" t="s">
        <v>9</v>
      </c>
      <c r="C6" s="162"/>
      <c r="D6" s="162" t="s">
        <v>180</v>
      </c>
      <c r="E6" s="239"/>
      <c r="F6" s="164"/>
      <c r="G6" s="165"/>
      <c r="H6" s="166"/>
      <c r="I6" s="167"/>
      <c r="J6" s="237"/>
      <c r="K6" s="137"/>
    </row>
    <row r="7" spans="1:13" s="140" customFormat="1" x14ac:dyDescent="0.2">
      <c r="A7" s="238"/>
      <c r="B7" s="162"/>
      <c r="C7" s="162"/>
      <c r="D7" s="168"/>
      <c r="E7" s="239"/>
      <c r="F7" s="169"/>
      <c r="G7" s="165"/>
      <c r="H7" s="166"/>
      <c r="I7" s="167"/>
      <c r="J7" s="237"/>
      <c r="K7" s="137"/>
      <c r="L7" s="139"/>
      <c r="M7" s="139"/>
    </row>
    <row r="8" spans="1:13" x14ac:dyDescent="0.2">
      <c r="A8" s="238" t="s">
        <v>11</v>
      </c>
      <c r="B8" s="162" t="s">
        <v>12</v>
      </c>
      <c r="C8" s="162"/>
      <c r="D8" s="162" t="s">
        <v>181</v>
      </c>
      <c r="E8" s="239"/>
      <c r="F8" s="169"/>
      <c r="G8" s="165" t="s">
        <v>60</v>
      </c>
      <c r="H8" s="166">
        <v>1</v>
      </c>
      <c r="I8" s="167"/>
      <c r="J8" s="237"/>
      <c r="K8" s="137"/>
    </row>
    <row r="9" spans="1:13" s="140" customFormat="1" x14ac:dyDescent="0.2">
      <c r="A9" s="240"/>
      <c r="B9" s="168"/>
      <c r="C9" s="168"/>
      <c r="D9" s="170"/>
      <c r="E9" s="241"/>
      <c r="F9" s="164"/>
      <c r="G9" s="165"/>
      <c r="H9" s="166"/>
      <c r="I9" s="167"/>
      <c r="J9" s="237"/>
      <c r="K9" s="137"/>
      <c r="L9" s="139"/>
      <c r="M9" s="139"/>
    </row>
    <row r="10" spans="1:13" x14ac:dyDescent="0.2">
      <c r="A10" s="238"/>
      <c r="B10" s="171" t="s">
        <v>16</v>
      </c>
      <c r="C10" s="171"/>
      <c r="D10" s="171" t="s">
        <v>182</v>
      </c>
      <c r="E10" s="239"/>
      <c r="F10" s="164"/>
      <c r="G10" s="165"/>
      <c r="H10" s="166"/>
      <c r="I10" s="167"/>
      <c r="J10" s="237"/>
      <c r="K10" s="137"/>
    </row>
    <row r="11" spans="1:13" s="140" customFormat="1" x14ac:dyDescent="0.2">
      <c r="A11" s="242"/>
      <c r="B11" s="162"/>
      <c r="C11" s="162"/>
      <c r="D11" s="162"/>
      <c r="E11" s="239"/>
      <c r="F11" s="164"/>
      <c r="G11" s="166"/>
      <c r="H11" s="166"/>
      <c r="I11" s="172"/>
      <c r="J11" s="243"/>
      <c r="K11" s="137"/>
      <c r="L11" s="139"/>
      <c r="M11" s="139"/>
    </row>
    <row r="12" spans="1:13" x14ac:dyDescent="0.2">
      <c r="A12" s="242"/>
      <c r="B12" s="162" t="s">
        <v>183</v>
      </c>
      <c r="C12" s="162"/>
      <c r="D12" s="162" t="s">
        <v>184</v>
      </c>
      <c r="E12" s="239"/>
      <c r="F12" s="164"/>
      <c r="G12" s="166"/>
      <c r="H12" s="166"/>
      <c r="I12" s="167"/>
      <c r="J12" s="237"/>
      <c r="K12" s="137"/>
    </row>
    <row r="13" spans="1:13" s="140" customFormat="1" x14ac:dyDescent="0.2">
      <c r="A13" s="242"/>
      <c r="B13" s="162"/>
      <c r="C13" s="162"/>
      <c r="D13" s="162"/>
      <c r="E13" s="239"/>
      <c r="F13" s="164"/>
      <c r="G13" s="166"/>
      <c r="H13" s="166"/>
      <c r="I13" s="172"/>
      <c r="J13" s="243"/>
      <c r="K13" s="137"/>
      <c r="L13" s="139"/>
      <c r="M13" s="139"/>
    </row>
    <row r="14" spans="1:13" x14ac:dyDescent="0.2">
      <c r="A14" s="242" t="s">
        <v>15</v>
      </c>
      <c r="B14" s="162" t="s">
        <v>185</v>
      </c>
      <c r="C14" s="162"/>
      <c r="D14" s="162" t="s">
        <v>186</v>
      </c>
      <c r="E14" s="239"/>
      <c r="F14" s="164"/>
      <c r="G14" s="166" t="s">
        <v>60</v>
      </c>
      <c r="H14" s="166">
        <v>1</v>
      </c>
      <c r="I14" s="167"/>
      <c r="J14" s="237"/>
      <c r="K14" s="137"/>
    </row>
    <row r="15" spans="1:13" s="140" customFormat="1" x14ac:dyDescent="0.2">
      <c r="A15" s="242"/>
      <c r="B15" s="162"/>
      <c r="C15" s="162"/>
      <c r="D15" s="162"/>
      <c r="E15" s="239"/>
      <c r="F15" s="164"/>
      <c r="G15" s="166"/>
      <c r="H15" s="166"/>
      <c r="I15" s="172"/>
      <c r="J15" s="243"/>
      <c r="K15" s="137"/>
      <c r="L15" s="139"/>
      <c r="M15" s="139"/>
    </row>
    <row r="16" spans="1:13" ht="12" customHeight="1" x14ac:dyDescent="0.2">
      <c r="A16" s="242" t="s">
        <v>29</v>
      </c>
      <c r="B16" s="162" t="s">
        <v>187</v>
      </c>
      <c r="C16" s="162"/>
      <c r="D16" s="162" t="s">
        <v>188</v>
      </c>
      <c r="E16" s="239"/>
      <c r="F16" s="164"/>
      <c r="G16" s="166" t="s">
        <v>60</v>
      </c>
      <c r="H16" s="166">
        <v>1</v>
      </c>
      <c r="I16" s="167"/>
      <c r="J16" s="237"/>
      <c r="K16" s="137"/>
    </row>
    <row r="17" spans="1:13" s="140" customFormat="1" x14ac:dyDescent="0.2">
      <c r="A17" s="244"/>
      <c r="B17" s="245"/>
      <c r="C17" s="162"/>
      <c r="D17" s="162"/>
      <c r="E17" s="239"/>
      <c r="F17" s="164"/>
      <c r="G17" s="166"/>
      <c r="H17" s="166"/>
      <c r="I17" s="172"/>
      <c r="J17" s="243"/>
      <c r="K17" s="137"/>
      <c r="L17" s="139"/>
      <c r="M17" s="139"/>
    </row>
    <row r="18" spans="1:13" x14ac:dyDescent="0.2">
      <c r="A18" s="242" t="s">
        <v>189</v>
      </c>
      <c r="B18" s="162" t="s">
        <v>190</v>
      </c>
      <c r="C18" s="162"/>
      <c r="D18" s="162" t="s">
        <v>191</v>
      </c>
      <c r="E18" s="239"/>
      <c r="F18" s="164"/>
      <c r="G18" s="165" t="s">
        <v>60</v>
      </c>
      <c r="H18" s="166">
        <v>1</v>
      </c>
      <c r="I18" s="167"/>
      <c r="J18" s="237"/>
      <c r="K18" s="137"/>
    </row>
    <row r="19" spans="1:13" s="140" customFormat="1" x14ac:dyDescent="0.2">
      <c r="A19" s="242"/>
      <c r="B19" s="162"/>
      <c r="C19" s="162"/>
      <c r="D19" s="162"/>
      <c r="E19" s="239"/>
      <c r="F19" s="164"/>
      <c r="G19" s="165"/>
      <c r="H19" s="166"/>
      <c r="I19" s="167"/>
      <c r="J19" s="237"/>
      <c r="K19" s="137"/>
      <c r="L19" s="139"/>
      <c r="M19" s="139"/>
    </row>
    <row r="20" spans="1:13" x14ac:dyDescent="0.2">
      <c r="A20" s="242" t="s">
        <v>192</v>
      </c>
      <c r="B20" s="162" t="s">
        <v>193</v>
      </c>
      <c r="C20" s="162"/>
      <c r="D20" s="162" t="s">
        <v>194</v>
      </c>
      <c r="E20" s="239"/>
      <c r="F20" s="164"/>
      <c r="G20" s="166" t="s">
        <v>60</v>
      </c>
      <c r="H20" s="166" t="s">
        <v>195</v>
      </c>
      <c r="I20" s="172"/>
      <c r="J20" s="255" t="s">
        <v>195</v>
      </c>
      <c r="K20" s="137"/>
    </row>
    <row r="21" spans="1:13" s="140" customFormat="1" x14ac:dyDescent="0.2">
      <c r="A21" s="242"/>
      <c r="B21" s="162"/>
      <c r="C21" s="162"/>
      <c r="D21" s="163"/>
      <c r="E21" s="239"/>
      <c r="F21" s="164"/>
      <c r="G21" s="165"/>
      <c r="H21" s="166"/>
      <c r="I21" s="167"/>
      <c r="J21" s="237"/>
      <c r="K21" s="137"/>
      <c r="L21" s="139"/>
      <c r="M21" s="139"/>
    </row>
    <row r="22" spans="1:13" x14ac:dyDescent="0.2">
      <c r="A22" s="242"/>
      <c r="B22" s="162" t="s">
        <v>196</v>
      </c>
      <c r="C22" s="162"/>
      <c r="D22" s="162" t="s">
        <v>197</v>
      </c>
      <c r="E22" s="239"/>
      <c r="F22" s="164"/>
      <c r="G22" s="165"/>
      <c r="H22" s="166"/>
      <c r="I22" s="167"/>
      <c r="J22" s="237"/>
      <c r="K22" s="137"/>
    </row>
    <row r="23" spans="1:13" s="140" customFormat="1" x14ac:dyDescent="0.2">
      <c r="A23" s="246"/>
      <c r="B23" s="171"/>
      <c r="C23" s="171"/>
      <c r="D23" s="163"/>
      <c r="E23" s="247"/>
      <c r="F23" s="164"/>
      <c r="G23" s="165"/>
      <c r="H23" s="166"/>
      <c r="I23" s="167"/>
      <c r="J23" s="237"/>
      <c r="K23" s="137"/>
      <c r="L23" s="139"/>
      <c r="M23" s="139"/>
    </row>
    <row r="24" spans="1:13" x14ac:dyDescent="0.2">
      <c r="A24" s="242" t="s">
        <v>198</v>
      </c>
      <c r="B24" s="171"/>
      <c r="C24" s="171"/>
      <c r="D24" s="162" t="s">
        <v>199</v>
      </c>
      <c r="E24" s="239"/>
      <c r="F24" s="164"/>
      <c r="G24" s="165" t="s">
        <v>60</v>
      </c>
      <c r="H24" s="166" t="s">
        <v>195</v>
      </c>
      <c r="I24" s="167"/>
      <c r="J24" s="255" t="s">
        <v>195</v>
      </c>
      <c r="K24" s="137"/>
    </row>
    <row r="25" spans="1:13" s="140" customFormat="1" x14ac:dyDescent="0.2">
      <c r="A25" s="242"/>
      <c r="B25" s="162"/>
      <c r="C25" s="173"/>
      <c r="D25" s="162"/>
      <c r="E25" s="239"/>
      <c r="F25" s="239"/>
      <c r="G25" s="165"/>
      <c r="H25" s="166"/>
      <c r="I25" s="174"/>
      <c r="J25" s="243"/>
      <c r="K25" s="137"/>
      <c r="L25" s="139"/>
      <c r="M25" s="139"/>
    </row>
    <row r="26" spans="1:13" x14ac:dyDescent="0.2">
      <c r="A26" s="242" t="s">
        <v>200</v>
      </c>
      <c r="B26" s="162"/>
      <c r="C26" s="162"/>
      <c r="D26" s="162" t="s">
        <v>201</v>
      </c>
      <c r="E26" s="239"/>
      <c r="F26" s="239"/>
      <c r="G26" s="165" t="s">
        <v>202</v>
      </c>
      <c r="H26" s="166" t="s">
        <v>195</v>
      </c>
      <c r="I26" s="167"/>
      <c r="J26" s="255" t="s">
        <v>195</v>
      </c>
      <c r="K26" s="137"/>
    </row>
    <row r="27" spans="1:13" s="140" customFormat="1" x14ac:dyDescent="0.2">
      <c r="A27" s="242"/>
      <c r="B27" s="162"/>
      <c r="C27" s="162"/>
      <c r="D27" s="162"/>
      <c r="E27" s="239"/>
      <c r="F27" s="239"/>
      <c r="G27" s="165"/>
      <c r="H27" s="175"/>
      <c r="I27" s="174"/>
      <c r="J27" s="237"/>
      <c r="K27" s="137"/>
      <c r="L27" s="139"/>
      <c r="M27" s="139"/>
    </row>
    <row r="28" spans="1:13" x14ac:dyDescent="0.2">
      <c r="A28" s="242" t="s">
        <v>203</v>
      </c>
      <c r="B28" s="168"/>
      <c r="C28" s="162"/>
      <c r="D28" s="162" t="s">
        <v>204</v>
      </c>
      <c r="E28" s="239"/>
      <c r="F28" s="239"/>
      <c r="G28" s="165" t="s">
        <v>60</v>
      </c>
      <c r="H28" s="166">
        <v>1</v>
      </c>
      <c r="I28" s="167"/>
      <c r="J28" s="237">
        <f>I28*H28</f>
        <v>0</v>
      </c>
      <c r="K28" s="137"/>
    </row>
    <row r="29" spans="1:13" s="140" customFormat="1" x14ac:dyDescent="0.2">
      <c r="A29" s="242"/>
      <c r="B29" s="162"/>
      <c r="C29" s="162"/>
      <c r="D29" s="162"/>
      <c r="E29" s="239"/>
      <c r="F29" s="239"/>
      <c r="G29" s="165"/>
      <c r="H29" s="175"/>
      <c r="I29" s="174"/>
      <c r="J29" s="237"/>
      <c r="K29" s="137"/>
      <c r="L29" s="139"/>
      <c r="M29" s="139"/>
    </row>
    <row r="30" spans="1:13" x14ac:dyDescent="0.2">
      <c r="A30" s="242" t="s">
        <v>205</v>
      </c>
      <c r="B30" s="162"/>
      <c r="C30" s="173"/>
      <c r="D30" s="162" t="s">
        <v>206</v>
      </c>
      <c r="E30" s="239"/>
      <c r="F30" s="164"/>
      <c r="G30" s="165" t="s">
        <v>60</v>
      </c>
      <c r="H30" s="166">
        <v>1</v>
      </c>
      <c r="I30" s="167"/>
      <c r="J30" s="237">
        <f>I30*H30</f>
        <v>0</v>
      </c>
      <c r="K30" s="137"/>
    </row>
    <row r="31" spans="1:13" s="140" customFormat="1" x14ac:dyDescent="0.2">
      <c r="A31" s="242"/>
      <c r="B31" s="162"/>
      <c r="C31" s="173"/>
      <c r="D31" s="162"/>
      <c r="E31" s="239"/>
      <c r="F31" s="164"/>
      <c r="G31" s="165"/>
      <c r="H31" s="166"/>
      <c r="I31" s="167"/>
      <c r="J31" s="243"/>
      <c r="K31" s="137"/>
      <c r="L31" s="139"/>
      <c r="M31" s="139"/>
    </row>
    <row r="32" spans="1:13" x14ac:dyDescent="0.2">
      <c r="A32" s="242" t="s">
        <v>207</v>
      </c>
      <c r="B32" s="162"/>
      <c r="C32" s="173"/>
      <c r="D32" s="162" t="s">
        <v>208</v>
      </c>
      <c r="E32" s="239"/>
      <c r="F32" s="164"/>
      <c r="G32" s="165" t="s">
        <v>60</v>
      </c>
      <c r="H32" s="166" t="s">
        <v>195</v>
      </c>
      <c r="I32" s="172"/>
      <c r="J32" s="255" t="s">
        <v>195</v>
      </c>
      <c r="K32" s="137"/>
    </row>
    <row r="33" spans="1:13" s="140" customFormat="1" x14ac:dyDescent="0.2">
      <c r="A33" s="242"/>
      <c r="B33" s="162"/>
      <c r="C33" s="173"/>
      <c r="D33" s="162"/>
      <c r="E33" s="239"/>
      <c r="F33" s="164"/>
      <c r="G33" s="165"/>
      <c r="H33" s="166"/>
      <c r="I33" s="167"/>
      <c r="J33" s="255"/>
      <c r="K33" s="137"/>
      <c r="L33" s="139"/>
      <c r="M33" s="139"/>
    </row>
    <row r="34" spans="1:13" x14ac:dyDescent="0.2">
      <c r="A34" s="242" t="s">
        <v>209</v>
      </c>
      <c r="B34" s="162" t="s">
        <v>30</v>
      </c>
      <c r="C34" s="173"/>
      <c r="D34" s="162" t="s">
        <v>210</v>
      </c>
      <c r="E34" s="239"/>
      <c r="F34" s="164"/>
      <c r="G34" s="165" t="s">
        <v>60</v>
      </c>
      <c r="H34" s="166" t="s">
        <v>195</v>
      </c>
      <c r="I34" s="172"/>
      <c r="J34" s="255" t="s">
        <v>195</v>
      </c>
      <c r="K34" s="137"/>
    </row>
    <row r="35" spans="1:13" s="140" customFormat="1" x14ac:dyDescent="0.2">
      <c r="A35" s="242"/>
      <c r="B35" s="162"/>
      <c r="C35" s="173"/>
      <c r="D35" s="162"/>
      <c r="E35" s="239"/>
      <c r="F35" s="164"/>
      <c r="G35" s="165"/>
      <c r="H35" s="166"/>
      <c r="I35" s="167"/>
      <c r="J35" s="255"/>
      <c r="K35" s="137"/>
      <c r="L35" s="139"/>
      <c r="M35" s="139"/>
    </row>
    <row r="36" spans="1:13" x14ac:dyDescent="0.2">
      <c r="A36" s="242" t="s">
        <v>211</v>
      </c>
      <c r="B36" s="162" t="s">
        <v>212</v>
      </c>
      <c r="C36" s="173"/>
      <c r="D36" s="162" t="s">
        <v>213</v>
      </c>
      <c r="E36" s="239"/>
      <c r="F36" s="164"/>
      <c r="G36" s="165" t="s">
        <v>60</v>
      </c>
      <c r="H36" s="166">
        <v>1</v>
      </c>
      <c r="I36" s="167"/>
      <c r="J36" s="237">
        <f>I36*H36</f>
        <v>0</v>
      </c>
      <c r="K36" s="137"/>
    </row>
    <row r="37" spans="1:13" s="140" customFormat="1" x14ac:dyDescent="0.2">
      <c r="A37" s="242"/>
      <c r="B37" s="162"/>
      <c r="C37" s="173"/>
      <c r="D37" s="162"/>
      <c r="E37" s="239"/>
      <c r="F37" s="164"/>
      <c r="G37" s="165"/>
      <c r="H37" s="166"/>
      <c r="I37" s="167"/>
      <c r="J37" s="243"/>
      <c r="K37" s="137"/>
      <c r="L37" s="139"/>
      <c r="M37" s="139"/>
    </row>
    <row r="38" spans="1:13" x14ac:dyDescent="0.2">
      <c r="A38" s="242" t="s">
        <v>214</v>
      </c>
      <c r="B38" s="162" t="s">
        <v>32</v>
      </c>
      <c r="C38" s="173"/>
      <c r="D38" s="162" t="s">
        <v>33</v>
      </c>
      <c r="E38" s="239"/>
      <c r="F38" s="164"/>
      <c r="G38" s="165"/>
      <c r="H38" s="166"/>
      <c r="I38" s="167"/>
      <c r="J38" s="237"/>
      <c r="K38" s="137"/>
    </row>
    <row r="39" spans="1:13" s="140" customFormat="1" x14ac:dyDescent="0.2">
      <c r="A39" s="242"/>
      <c r="B39" s="162"/>
      <c r="C39" s="173"/>
      <c r="D39" s="162"/>
      <c r="E39" s="239"/>
      <c r="F39" s="164"/>
      <c r="G39" s="165"/>
      <c r="H39" s="166"/>
      <c r="I39" s="167"/>
      <c r="J39" s="243"/>
      <c r="K39" s="137"/>
      <c r="L39" s="139"/>
      <c r="M39" s="139"/>
    </row>
    <row r="40" spans="1:13" x14ac:dyDescent="0.2">
      <c r="A40" s="238" t="s">
        <v>34</v>
      </c>
      <c r="B40" s="162" t="s">
        <v>35</v>
      </c>
      <c r="C40" s="162"/>
      <c r="D40" s="162" t="s">
        <v>181</v>
      </c>
      <c r="E40" s="239"/>
      <c r="F40" s="164"/>
      <c r="G40" s="165" t="s">
        <v>60</v>
      </c>
      <c r="H40" s="166">
        <v>1</v>
      </c>
      <c r="I40" s="167"/>
      <c r="J40" s="237">
        <f>I40*H40</f>
        <v>0</v>
      </c>
      <c r="K40" s="137"/>
    </row>
    <row r="41" spans="1:13" s="140" customFormat="1" x14ac:dyDescent="0.2">
      <c r="A41" s="238"/>
      <c r="B41" s="162"/>
      <c r="C41" s="162"/>
      <c r="D41" s="176"/>
      <c r="E41" s="239"/>
      <c r="F41" s="164"/>
      <c r="G41" s="165"/>
      <c r="H41" s="166"/>
      <c r="I41" s="167"/>
      <c r="J41" s="237"/>
      <c r="K41" s="137"/>
      <c r="L41" s="139"/>
      <c r="M41" s="139"/>
    </row>
    <row r="42" spans="1:13" ht="25.5" x14ac:dyDescent="0.2">
      <c r="A42" s="238"/>
      <c r="B42" s="162" t="s">
        <v>37</v>
      </c>
      <c r="C42" s="162"/>
      <c r="D42" s="177" t="s">
        <v>215</v>
      </c>
      <c r="E42" s="239"/>
      <c r="F42" s="164"/>
      <c r="G42" s="165"/>
      <c r="H42" s="166"/>
      <c r="I42" s="167"/>
      <c r="J42" s="237"/>
      <c r="K42" s="137"/>
    </row>
    <row r="43" spans="1:13" s="140" customFormat="1" x14ac:dyDescent="0.2">
      <c r="A43" s="238"/>
      <c r="B43" s="173"/>
      <c r="C43" s="162"/>
      <c r="D43" s="162"/>
      <c r="E43" s="239"/>
      <c r="F43" s="164"/>
      <c r="G43" s="165"/>
      <c r="H43" s="166"/>
      <c r="I43" s="167"/>
      <c r="J43" s="237"/>
      <c r="K43" s="137"/>
      <c r="L43" s="139"/>
      <c r="M43" s="139"/>
    </row>
    <row r="44" spans="1:13" x14ac:dyDescent="0.2">
      <c r="A44" s="238"/>
      <c r="B44" s="162" t="s">
        <v>216</v>
      </c>
      <c r="C44" s="168"/>
      <c r="D44" s="162" t="s">
        <v>184</v>
      </c>
      <c r="E44" s="239"/>
      <c r="F44" s="164"/>
      <c r="G44" s="165"/>
      <c r="H44" s="166"/>
      <c r="I44" s="167"/>
      <c r="J44" s="237"/>
      <c r="K44" s="137"/>
    </row>
    <row r="45" spans="1:13" s="140" customFormat="1" x14ac:dyDescent="0.2">
      <c r="A45" s="238"/>
      <c r="B45" s="162"/>
      <c r="C45" s="162"/>
      <c r="D45" s="162"/>
      <c r="E45" s="239"/>
      <c r="F45" s="164"/>
      <c r="G45" s="165"/>
      <c r="H45" s="166"/>
      <c r="I45" s="167"/>
      <c r="J45" s="237"/>
      <c r="K45" s="137"/>
      <c r="L45" s="139"/>
      <c r="M45" s="139"/>
    </row>
    <row r="46" spans="1:13" x14ac:dyDescent="0.2">
      <c r="A46" s="242" t="s">
        <v>36</v>
      </c>
      <c r="B46" s="162" t="s">
        <v>185</v>
      </c>
      <c r="C46" s="162"/>
      <c r="D46" s="162" t="s">
        <v>186</v>
      </c>
      <c r="E46" s="239"/>
      <c r="F46" s="164"/>
      <c r="G46" s="165" t="s">
        <v>60</v>
      </c>
      <c r="H46" s="166">
        <v>1</v>
      </c>
      <c r="I46" s="167"/>
      <c r="J46" s="237">
        <f>I46*H46</f>
        <v>0</v>
      </c>
      <c r="K46" s="137"/>
    </row>
    <row r="47" spans="1:13" s="140" customFormat="1" x14ac:dyDescent="0.2">
      <c r="A47" s="242"/>
      <c r="B47" s="162"/>
      <c r="C47" s="162"/>
      <c r="D47" s="162"/>
      <c r="E47" s="239"/>
      <c r="F47" s="164"/>
      <c r="G47" s="165"/>
      <c r="H47" s="166"/>
      <c r="I47" s="167"/>
      <c r="J47" s="243"/>
      <c r="K47" s="137"/>
      <c r="L47" s="139"/>
      <c r="M47" s="139"/>
    </row>
    <row r="48" spans="1:13" x14ac:dyDescent="0.2">
      <c r="A48" s="242" t="s">
        <v>48</v>
      </c>
      <c r="B48" s="162" t="s">
        <v>187</v>
      </c>
      <c r="C48" s="162"/>
      <c r="D48" s="162" t="s">
        <v>217</v>
      </c>
      <c r="E48" s="239"/>
      <c r="F48" s="164"/>
      <c r="G48" s="165" t="s">
        <v>60</v>
      </c>
      <c r="H48" s="166">
        <v>1</v>
      </c>
      <c r="I48" s="167"/>
      <c r="J48" s="237">
        <f>I48*H48</f>
        <v>0</v>
      </c>
      <c r="K48" s="137"/>
    </row>
    <row r="49" spans="1:13" s="140" customFormat="1" x14ac:dyDescent="0.2">
      <c r="A49" s="242"/>
      <c r="B49" s="162"/>
      <c r="C49" s="162"/>
      <c r="D49" s="162"/>
      <c r="E49" s="239"/>
      <c r="F49" s="164"/>
      <c r="G49" s="165"/>
      <c r="H49" s="166"/>
      <c r="I49" s="167"/>
      <c r="J49" s="237"/>
      <c r="K49" s="137"/>
      <c r="L49" s="139"/>
      <c r="M49" s="139"/>
    </row>
    <row r="50" spans="1:13" x14ac:dyDescent="0.2">
      <c r="A50" s="238" t="s">
        <v>51</v>
      </c>
      <c r="B50" s="162" t="s">
        <v>190</v>
      </c>
      <c r="C50" s="162"/>
      <c r="D50" s="162" t="s">
        <v>191</v>
      </c>
      <c r="E50" s="239"/>
      <c r="F50" s="164"/>
      <c r="G50" s="165" t="s">
        <v>60</v>
      </c>
      <c r="H50" s="166" t="s">
        <v>195</v>
      </c>
      <c r="I50" s="167"/>
      <c r="J50" s="255" t="s">
        <v>195</v>
      </c>
      <c r="K50" s="137"/>
    </row>
    <row r="51" spans="1:13" s="140" customFormat="1" x14ac:dyDescent="0.2">
      <c r="A51" s="238"/>
      <c r="B51" s="162"/>
      <c r="C51" s="162"/>
      <c r="D51" s="162"/>
      <c r="E51" s="239"/>
      <c r="F51" s="164"/>
      <c r="G51" s="165"/>
      <c r="H51" s="166"/>
      <c r="I51" s="167"/>
      <c r="J51" s="237"/>
      <c r="K51" s="137"/>
      <c r="L51" s="139"/>
      <c r="M51" s="139"/>
    </row>
    <row r="52" spans="1:13" x14ac:dyDescent="0.2">
      <c r="A52" s="238" t="s">
        <v>54</v>
      </c>
      <c r="B52" s="162" t="s">
        <v>218</v>
      </c>
      <c r="C52" s="162"/>
      <c r="D52" s="162" t="s">
        <v>194</v>
      </c>
      <c r="E52" s="239"/>
      <c r="F52" s="164"/>
      <c r="G52" s="165" t="s">
        <v>60</v>
      </c>
      <c r="H52" s="166" t="s">
        <v>195</v>
      </c>
      <c r="I52" s="167"/>
      <c r="J52" s="255" t="s">
        <v>195</v>
      </c>
      <c r="K52" s="137"/>
    </row>
    <row r="53" spans="1:13" s="140" customFormat="1" x14ac:dyDescent="0.2">
      <c r="A53" s="248"/>
      <c r="B53" s="178"/>
      <c r="C53" s="178"/>
      <c r="D53" s="178"/>
      <c r="E53" s="179"/>
      <c r="F53" s="180"/>
      <c r="G53" s="181"/>
      <c r="H53" s="182"/>
      <c r="I53" s="183"/>
      <c r="J53" s="249"/>
      <c r="K53" s="137"/>
      <c r="L53" s="139"/>
      <c r="M53" s="139"/>
    </row>
    <row r="54" spans="1:13" ht="16.5" customHeight="1" thickBot="1" x14ac:dyDescent="0.25">
      <c r="A54" s="265"/>
      <c r="B54" s="312" t="s">
        <v>219</v>
      </c>
      <c r="C54" s="313"/>
      <c r="D54" s="313"/>
      <c r="E54" s="313"/>
      <c r="F54" s="313"/>
      <c r="G54" s="313"/>
      <c r="H54" s="313"/>
      <c r="I54" s="314"/>
      <c r="J54" s="277"/>
      <c r="K54" s="137"/>
    </row>
    <row r="55" spans="1:13" ht="16.5" customHeight="1" x14ac:dyDescent="0.2">
      <c r="A55" s="319" t="s">
        <v>170</v>
      </c>
      <c r="B55" s="320"/>
      <c r="C55" s="320"/>
      <c r="D55" s="320"/>
      <c r="E55" s="320"/>
      <c r="F55" s="320"/>
      <c r="G55" s="320"/>
      <c r="H55" s="320"/>
      <c r="I55" s="320"/>
      <c r="J55" s="321"/>
    </row>
    <row r="56" spans="1:13" ht="16.5" customHeight="1" x14ac:dyDescent="0.2">
      <c r="A56" s="234" t="s">
        <v>171</v>
      </c>
      <c r="B56" s="150" t="s">
        <v>172</v>
      </c>
      <c r="C56" s="150" t="s">
        <v>220</v>
      </c>
      <c r="D56" s="151" t="s">
        <v>174</v>
      </c>
      <c r="E56" s="152"/>
      <c r="F56" s="184"/>
      <c r="G56" s="149" t="s">
        <v>175</v>
      </c>
      <c r="H56" s="155" t="s">
        <v>176</v>
      </c>
      <c r="I56" s="155" t="s">
        <v>177</v>
      </c>
      <c r="J56" s="235" t="s">
        <v>74</v>
      </c>
      <c r="K56" s="137"/>
    </row>
    <row r="57" spans="1:13" ht="16.5" customHeight="1" x14ac:dyDescent="0.2">
      <c r="A57" s="250"/>
      <c r="B57" s="322" t="s">
        <v>221</v>
      </c>
      <c r="C57" s="323"/>
      <c r="D57" s="323"/>
      <c r="E57" s="323"/>
      <c r="F57" s="323"/>
      <c r="G57" s="323"/>
      <c r="H57" s="323"/>
      <c r="I57" s="324"/>
      <c r="J57" s="251">
        <f>J54</f>
        <v>0</v>
      </c>
      <c r="K57" s="137"/>
    </row>
    <row r="58" spans="1:13" x14ac:dyDescent="0.2">
      <c r="A58" s="252" t="s">
        <v>57</v>
      </c>
      <c r="B58" s="185" t="s">
        <v>185</v>
      </c>
      <c r="C58" s="185"/>
      <c r="D58" s="185" t="s">
        <v>222</v>
      </c>
      <c r="E58" s="157"/>
      <c r="F58" s="158"/>
      <c r="G58" s="159" t="s">
        <v>223</v>
      </c>
      <c r="H58" s="160">
        <f>4*16</f>
        <v>64</v>
      </c>
      <c r="I58" s="161"/>
      <c r="J58" s="253"/>
      <c r="K58" s="137"/>
    </row>
    <row r="59" spans="1:13" s="140" customFormat="1" x14ac:dyDescent="0.2">
      <c r="A59" s="238"/>
      <c r="B59" s="162"/>
      <c r="C59" s="162"/>
      <c r="D59" s="168"/>
      <c r="E59" s="239"/>
      <c r="F59" s="186"/>
      <c r="G59" s="187"/>
      <c r="H59" s="188"/>
      <c r="I59" s="167"/>
      <c r="J59" s="254"/>
      <c r="K59" s="137"/>
      <c r="L59" s="139"/>
      <c r="M59" s="139"/>
    </row>
    <row r="60" spans="1:13" x14ac:dyDescent="0.2">
      <c r="A60" s="238"/>
      <c r="B60" s="162" t="s">
        <v>224</v>
      </c>
      <c r="C60" s="162"/>
      <c r="D60" s="162" t="s">
        <v>225</v>
      </c>
      <c r="E60" s="239"/>
      <c r="F60" s="164"/>
      <c r="G60" s="165"/>
      <c r="H60" s="166"/>
      <c r="I60" s="167"/>
      <c r="J60" s="237"/>
      <c r="K60" s="137"/>
    </row>
    <row r="61" spans="1:13" s="140" customFormat="1" x14ac:dyDescent="0.2">
      <c r="A61" s="242"/>
      <c r="B61" s="162"/>
      <c r="C61" s="162"/>
      <c r="D61" s="162"/>
      <c r="E61" s="239"/>
      <c r="F61" s="164"/>
      <c r="G61" s="165"/>
      <c r="H61" s="166"/>
      <c r="I61" s="167"/>
      <c r="J61" s="255"/>
      <c r="K61" s="137"/>
      <c r="L61" s="139"/>
      <c r="M61" s="139"/>
    </row>
    <row r="62" spans="1:13" x14ac:dyDescent="0.2">
      <c r="A62" s="242" t="s">
        <v>69</v>
      </c>
      <c r="B62" s="162"/>
      <c r="C62" s="162"/>
      <c r="D62" s="162" t="s">
        <v>226</v>
      </c>
      <c r="E62" s="239"/>
      <c r="F62" s="164"/>
      <c r="G62" s="165" t="s">
        <v>60</v>
      </c>
      <c r="H62" s="166" t="s">
        <v>195</v>
      </c>
      <c r="I62" s="167"/>
      <c r="J62" s="255" t="s">
        <v>195</v>
      </c>
      <c r="K62" s="137"/>
    </row>
    <row r="63" spans="1:13" s="140" customFormat="1" x14ac:dyDescent="0.2">
      <c r="A63" s="242"/>
      <c r="B63" s="162"/>
      <c r="C63" s="162"/>
      <c r="D63" s="162"/>
      <c r="E63" s="239"/>
      <c r="F63" s="164"/>
      <c r="G63" s="165"/>
      <c r="H63" s="166"/>
      <c r="I63" s="167"/>
      <c r="J63" s="255"/>
      <c r="K63" s="137"/>
      <c r="L63" s="139"/>
      <c r="M63" s="139"/>
    </row>
    <row r="64" spans="1:13" x14ac:dyDescent="0.2">
      <c r="A64" s="242" t="s">
        <v>227</v>
      </c>
      <c r="B64" s="162"/>
      <c r="C64" s="162"/>
      <c r="D64" s="162" t="s">
        <v>228</v>
      </c>
      <c r="E64" s="239"/>
      <c r="F64" s="164"/>
      <c r="G64" s="165" t="s">
        <v>202</v>
      </c>
      <c r="H64" s="166">
        <v>2</v>
      </c>
      <c r="I64" s="167"/>
      <c r="J64" s="243">
        <f>I64*H64</f>
        <v>0</v>
      </c>
      <c r="K64" s="137"/>
    </row>
    <row r="65" spans="1:13" s="140" customFormat="1" x14ac:dyDescent="0.2">
      <c r="A65" s="242"/>
      <c r="B65" s="162"/>
      <c r="C65" s="162"/>
      <c r="D65" s="162"/>
      <c r="E65" s="239"/>
      <c r="F65" s="239"/>
      <c r="G65" s="165"/>
      <c r="H65" s="175"/>
      <c r="I65" s="174"/>
      <c r="J65" s="255"/>
      <c r="K65" s="137"/>
      <c r="L65" s="139"/>
      <c r="M65" s="139"/>
    </row>
    <row r="66" spans="1:13" x14ac:dyDescent="0.2">
      <c r="A66" s="242" t="s">
        <v>229</v>
      </c>
      <c r="B66" s="162"/>
      <c r="C66" s="162"/>
      <c r="D66" s="162" t="s">
        <v>204</v>
      </c>
      <c r="E66" s="239"/>
      <c r="F66" s="239"/>
      <c r="G66" s="165" t="s">
        <v>60</v>
      </c>
      <c r="H66" s="166">
        <v>1</v>
      </c>
      <c r="I66" s="167"/>
      <c r="J66" s="243">
        <f>I66*H66</f>
        <v>0</v>
      </c>
      <c r="K66" s="137"/>
    </row>
    <row r="67" spans="1:13" s="140" customFormat="1" x14ac:dyDescent="0.2">
      <c r="A67" s="242"/>
      <c r="B67" s="162"/>
      <c r="C67" s="162"/>
      <c r="D67" s="162"/>
      <c r="E67" s="239"/>
      <c r="F67" s="239"/>
      <c r="G67" s="165"/>
      <c r="H67" s="175"/>
      <c r="I67" s="174"/>
      <c r="J67" s="255"/>
      <c r="K67" s="137"/>
      <c r="L67" s="139"/>
      <c r="M67" s="139"/>
    </row>
    <row r="68" spans="1:13" x14ac:dyDescent="0.2">
      <c r="A68" s="242" t="s">
        <v>230</v>
      </c>
      <c r="B68" s="162"/>
      <c r="C68" s="162"/>
      <c r="D68" s="162" t="s">
        <v>231</v>
      </c>
      <c r="E68" s="239"/>
      <c r="F68" s="239"/>
      <c r="G68" s="165" t="s">
        <v>60</v>
      </c>
      <c r="H68" s="189">
        <v>1</v>
      </c>
      <c r="I68" s="190"/>
      <c r="J68" s="243">
        <f>I68*H68</f>
        <v>0</v>
      </c>
      <c r="K68" s="137"/>
    </row>
    <row r="69" spans="1:13" s="140" customFormat="1" x14ac:dyDescent="0.2">
      <c r="A69" s="242"/>
      <c r="B69" s="162"/>
      <c r="C69" s="162"/>
      <c r="D69" s="162"/>
      <c r="E69" s="239"/>
      <c r="F69" s="239"/>
      <c r="G69" s="165"/>
      <c r="H69" s="175"/>
      <c r="I69" s="174"/>
      <c r="J69" s="237"/>
      <c r="K69" s="137"/>
      <c r="L69" s="139"/>
      <c r="M69" s="139"/>
    </row>
    <row r="70" spans="1:13" x14ac:dyDescent="0.2">
      <c r="A70" s="242" t="s">
        <v>232</v>
      </c>
      <c r="B70" s="168"/>
      <c r="C70" s="168"/>
      <c r="D70" s="162" t="s">
        <v>208</v>
      </c>
      <c r="E70" s="239"/>
      <c r="F70" s="239"/>
      <c r="G70" s="165" t="s">
        <v>60</v>
      </c>
      <c r="H70" s="189" t="s">
        <v>195</v>
      </c>
      <c r="I70" s="166"/>
      <c r="J70" s="256" t="s">
        <v>195</v>
      </c>
      <c r="K70" s="137"/>
    </row>
    <row r="71" spans="1:13" s="140" customFormat="1" x14ac:dyDescent="0.2">
      <c r="A71" s="242"/>
      <c r="B71" s="162"/>
      <c r="C71" s="162"/>
      <c r="D71" s="162"/>
      <c r="E71" s="239"/>
      <c r="F71" s="239"/>
      <c r="G71" s="165"/>
      <c r="H71" s="189"/>
      <c r="I71" s="174"/>
      <c r="J71" s="237"/>
      <c r="K71" s="137"/>
      <c r="L71" s="139"/>
      <c r="M71" s="139"/>
    </row>
    <row r="72" spans="1:13" x14ac:dyDescent="0.2">
      <c r="A72" s="242" t="s">
        <v>233</v>
      </c>
      <c r="B72" s="162" t="s">
        <v>49</v>
      </c>
      <c r="C72" s="162"/>
      <c r="D72" s="162" t="s">
        <v>234</v>
      </c>
      <c r="E72" s="241"/>
      <c r="F72" s="241"/>
      <c r="G72" s="165" t="s">
        <v>235</v>
      </c>
      <c r="H72" s="189">
        <v>1</v>
      </c>
      <c r="I72" s="190"/>
      <c r="J72" s="243">
        <f>I72*H72</f>
        <v>0</v>
      </c>
      <c r="K72" s="137"/>
    </row>
    <row r="73" spans="1:13" s="140" customFormat="1" x14ac:dyDescent="0.2">
      <c r="A73" s="242"/>
      <c r="B73" s="162"/>
      <c r="C73" s="162"/>
      <c r="D73" s="162"/>
      <c r="E73" s="239"/>
      <c r="F73" s="239"/>
      <c r="G73" s="165"/>
      <c r="H73" s="189"/>
      <c r="I73" s="174"/>
      <c r="J73" s="237"/>
      <c r="K73" s="137"/>
      <c r="L73" s="139"/>
      <c r="M73" s="139"/>
    </row>
    <row r="74" spans="1:13" ht="25.5" x14ac:dyDescent="0.2">
      <c r="A74" s="242" t="s">
        <v>236</v>
      </c>
      <c r="B74" s="162" t="s">
        <v>52</v>
      </c>
      <c r="C74" s="162"/>
      <c r="D74" s="177" t="s">
        <v>237</v>
      </c>
      <c r="E74" s="239"/>
      <c r="F74" s="239"/>
      <c r="G74" s="165" t="s">
        <v>60</v>
      </c>
      <c r="H74" s="165">
        <v>1</v>
      </c>
      <c r="I74" s="190"/>
      <c r="J74" s="243">
        <f>I74*H74</f>
        <v>0</v>
      </c>
      <c r="K74" s="137"/>
    </row>
    <row r="75" spans="1:13" s="140" customFormat="1" x14ac:dyDescent="0.2">
      <c r="A75" s="242"/>
      <c r="B75" s="162"/>
      <c r="C75" s="162"/>
      <c r="D75" s="162"/>
      <c r="E75" s="239"/>
      <c r="F75" s="239"/>
      <c r="G75" s="165"/>
      <c r="H75" s="189"/>
      <c r="I75" s="191"/>
      <c r="J75" s="255"/>
      <c r="K75" s="137"/>
      <c r="L75" s="139"/>
      <c r="M75" s="139"/>
    </row>
    <row r="76" spans="1:13" ht="25.5" x14ac:dyDescent="0.2">
      <c r="A76" s="242" t="s">
        <v>238</v>
      </c>
      <c r="B76" s="168"/>
      <c r="C76" s="168"/>
      <c r="D76" s="177" t="s">
        <v>239</v>
      </c>
      <c r="E76" s="239"/>
      <c r="F76" s="239"/>
      <c r="G76" s="165" t="s">
        <v>60</v>
      </c>
      <c r="H76" s="189">
        <v>1</v>
      </c>
      <c r="I76" s="191"/>
      <c r="J76" s="243">
        <f>I76*H76</f>
        <v>0</v>
      </c>
      <c r="K76" s="137"/>
    </row>
    <row r="77" spans="1:13" s="140" customFormat="1" x14ac:dyDescent="0.2">
      <c r="A77" s="242"/>
      <c r="B77" s="162"/>
      <c r="C77" s="162"/>
      <c r="D77" s="162"/>
      <c r="E77" s="239"/>
      <c r="F77" s="239"/>
      <c r="G77" s="165"/>
      <c r="H77" s="189"/>
      <c r="I77" s="191"/>
      <c r="J77" s="255"/>
      <c r="K77" s="137"/>
      <c r="L77" s="139"/>
      <c r="M77" s="139"/>
    </row>
    <row r="78" spans="1:13" x14ac:dyDescent="0.2">
      <c r="A78" s="242" t="s">
        <v>240</v>
      </c>
      <c r="B78" s="162" t="s">
        <v>55</v>
      </c>
      <c r="C78" s="162"/>
      <c r="D78" s="162" t="s">
        <v>241</v>
      </c>
      <c r="E78" s="239"/>
      <c r="F78" s="239"/>
      <c r="G78" s="165" t="s">
        <v>60</v>
      </c>
      <c r="H78" s="189" t="s">
        <v>195</v>
      </c>
      <c r="I78" s="191"/>
      <c r="J78" s="243" t="s">
        <v>195</v>
      </c>
      <c r="K78" s="137"/>
    </row>
    <row r="79" spans="1:13" s="140" customFormat="1" x14ac:dyDescent="0.2">
      <c r="A79" s="242"/>
      <c r="B79" s="162"/>
      <c r="C79" s="162"/>
      <c r="D79" s="170"/>
      <c r="E79" s="257"/>
      <c r="F79" s="257"/>
      <c r="G79" s="165"/>
      <c r="H79" s="192"/>
      <c r="I79" s="191"/>
      <c r="J79" s="255"/>
      <c r="K79" s="137"/>
      <c r="L79" s="139"/>
      <c r="M79" s="139"/>
    </row>
    <row r="80" spans="1:13" x14ac:dyDescent="0.2">
      <c r="A80" s="242" t="s">
        <v>242</v>
      </c>
      <c r="B80" s="162" t="s">
        <v>243</v>
      </c>
      <c r="C80" s="162"/>
      <c r="D80" s="162" t="s">
        <v>244</v>
      </c>
      <c r="E80" s="239"/>
      <c r="F80" s="239"/>
      <c r="G80" s="165"/>
      <c r="H80" s="192"/>
      <c r="I80" s="191"/>
      <c r="J80" s="237"/>
      <c r="K80" s="137"/>
    </row>
    <row r="81" spans="1:13" s="140" customFormat="1" x14ac:dyDescent="0.2">
      <c r="A81" s="242"/>
      <c r="B81" s="162"/>
      <c r="C81" s="162"/>
      <c r="D81" s="162"/>
      <c r="E81" s="239"/>
      <c r="F81" s="239"/>
      <c r="G81" s="165"/>
      <c r="H81" s="166"/>
      <c r="I81" s="193"/>
      <c r="J81" s="243"/>
      <c r="K81" s="137"/>
      <c r="L81" s="139"/>
      <c r="M81" s="139"/>
    </row>
    <row r="82" spans="1:13" x14ac:dyDescent="0.2">
      <c r="A82" s="242" t="s">
        <v>245</v>
      </c>
      <c r="B82" s="162" t="s">
        <v>246</v>
      </c>
      <c r="C82" s="162"/>
      <c r="D82" s="162" t="s">
        <v>247</v>
      </c>
      <c r="E82" s="239"/>
      <c r="F82" s="239"/>
      <c r="G82" s="165" t="s">
        <v>248</v>
      </c>
      <c r="H82" s="165">
        <v>1</v>
      </c>
      <c r="I82" s="194">
        <v>50000</v>
      </c>
      <c r="J82" s="243">
        <v>50000</v>
      </c>
      <c r="K82" s="137"/>
    </row>
    <row r="83" spans="1:13" s="140" customFormat="1" x14ac:dyDescent="0.2">
      <c r="A83" s="242"/>
      <c r="B83" s="162"/>
      <c r="C83" s="162"/>
      <c r="D83" s="162"/>
      <c r="E83" s="239"/>
      <c r="F83" s="239"/>
      <c r="G83" s="165"/>
      <c r="H83" s="165"/>
      <c r="I83" s="174"/>
      <c r="J83" s="243"/>
      <c r="K83" s="137"/>
      <c r="L83" s="139"/>
      <c r="M83" s="139"/>
    </row>
    <row r="84" spans="1:13" x14ac:dyDescent="0.2">
      <c r="A84" s="242" t="s">
        <v>249</v>
      </c>
      <c r="B84" s="168"/>
      <c r="C84" s="168"/>
      <c r="D84" s="162" t="s">
        <v>250</v>
      </c>
      <c r="E84" s="239"/>
      <c r="F84" s="239"/>
      <c r="G84" s="165" t="s">
        <v>162</v>
      </c>
      <c r="H84" s="195">
        <f>J82</f>
        <v>50000</v>
      </c>
      <c r="I84" s="174"/>
      <c r="J84" s="237"/>
      <c r="K84" s="137"/>
    </row>
    <row r="85" spans="1:13" s="140" customFormat="1" x14ac:dyDescent="0.2">
      <c r="A85" s="242"/>
      <c r="B85" s="162"/>
      <c r="C85" s="162"/>
      <c r="D85" s="168"/>
      <c r="E85" s="239"/>
      <c r="F85" s="239"/>
      <c r="G85" s="165"/>
      <c r="H85" s="189"/>
      <c r="I85" s="174"/>
      <c r="J85" s="237"/>
      <c r="K85" s="137"/>
      <c r="L85" s="139"/>
      <c r="M85" s="139"/>
    </row>
    <row r="86" spans="1:13" x14ac:dyDescent="0.2">
      <c r="A86" s="242" t="s">
        <v>251</v>
      </c>
      <c r="B86" s="162" t="s">
        <v>252</v>
      </c>
      <c r="C86" s="162"/>
      <c r="D86" s="162" t="s">
        <v>253</v>
      </c>
      <c r="E86" s="239"/>
      <c r="F86" s="239"/>
      <c r="G86" s="165" t="s">
        <v>248</v>
      </c>
      <c r="H86" s="189">
        <v>1</v>
      </c>
      <c r="I86" s="196">
        <v>75000</v>
      </c>
      <c r="J86" s="243">
        <f>I86*H86</f>
        <v>75000</v>
      </c>
      <c r="K86" s="137"/>
    </row>
    <row r="87" spans="1:13" s="140" customFormat="1" x14ac:dyDescent="0.2">
      <c r="A87" s="242"/>
      <c r="B87" s="162"/>
      <c r="C87" s="162"/>
      <c r="D87" s="162"/>
      <c r="E87" s="239"/>
      <c r="F87" s="239"/>
      <c r="G87" s="165"/>
      <c r="H87" s="165"/>
      <c r="I87" s="197"/>
      <c r="J87" s="243"/>
      <c r="K87" s="137"/>
      <c r="L87" s="139"/>
      <c r="M87" s="139"/>
    </row>
    <row r="88" spans="1:13" x14ac:dyDescent="0.2">
      <c r="A88" s="242" t="s">
        <v>254</v>
      </c>
      <c r="B88" s="162"/>
      <c r="C88" s="162"/>
      <c r="D88" s="162" t="s">
        <v>255</v>
      </c>
      <c r="E88" s="239"/>
      <c r="F88" s="239"/>
      <c r="G88" s="165" t="s">
        <v>162</v>
      </c>
      <c r="H88" s="195">
        <f>J86</f>
        <v>75000</v>
      </c>
      <c r="I88" s="198"/>
      <c r="J88" s="255"/>
      <c r="K88" s="137"/>
    </row>
    <row r="89" spans="1:13" s="140" customFormat="1" x14ac:dyDescent="0.2">
      <c r="A89" s="242"/>
      <c r="B89" s="162"/>
      <c r="C89" s="162"/>
      <c r="D89" s="162"/>
      <c r="E89" s="239"/>
      <c r="F89" s="239"/>
      <c r="G89" s="165"/>
      <c r="H89" s="165"/>
      <c r="I89" s="197"/>
      <c r="J89" s="243"/>
      <c r="K89" s="137"/>
      <c r="L89" s="139"/>
      <c r="M89" s="139"/>
    </row>
    <row r="90" spans="1:13" x14ac:dyDescent="0.2">
      <c r="A90" s="242" t="s">
        <v>256</v>
      </c>
      <c r="B90" s="162" t="s">
        <v>257</v>
      </c>
      <c r="C90" s="162"/>
      <c r="D90" s="162" t="s">
        <v>258</v>
      </c>
      <c r="E90" s="239"/>
      <c r="F90" s="239"/>
      <c r="G90" s="165" t="s">
        <v>248</v>
      </c>
      <c r="H90" s="166">
        <v>1</v>
      </c>
      <c r="I90" s="197">
        <f>5000*4</f>
        <v>20000</v>
      </c>
      <c r="J90" s="258">
        <f>I90*H90</f>
        <v>20000</v>
      </c>
      <c r="K90" s="137"/>
    </row>
    <row r="91" spans="1:13" s="140" customFormat="1" x14ac:dyDescent="0.2">
      <c r="A91" s="259"/>
      <c r="B91" s="200"/>
      <c r="C91" s="200"/>
      <c r="D91" s="201"/>
      <c r="E91" s="260"/>
      <c r="F91" s="202"/>
      <c r="G91" s="199"/>
      <c r="H91" s="203"/>
      <c r="I91" s="197"/>
      <c r="J91" s="243"/>
      <c r="K91" s="137"/>
      <c r="L91" s="139"/>
      <c r="M91" s="139"/>
    </row>
    <row r="92" spans="1:13" x14ac:dyDescent="0.2">
      <c r="A92" s="259" t="s">
        <v>259</v>
      </c>
      <c r="B92" s="200"/>
      <c r="C92" s="200"/>
      <c r="D92" s="200" t="s">
        <v>260</v>
      </c>
      <c r="E92" s="260"/>
      <c r="F92" s="202"/>
      <c r="G92" s="204" t="s">
        <v>162</v>
      </c>
      <c r="H92" s="205">
        <f>J90</f>
        <v>20000</v>
      </c>
      <c r="I92" s="198"/>
      <c r="J92" s="237"/>
      <c r="K92" s="137"/>
    </row>
    <row r="93" spans="1:13" s="140" customFormat="1" x14ac:dyDescent="0.2">
      <c r="A93" s="242"/>
      <c r="B93" s="162"/>
      <c r="C93" s="162"/>
      <c r="D93" s="162"/>
      <c r="E93" s="239"/>
      <c r="F93" s="239"/>
      <c r="G93" s="165"/>
      <c r="H93" s="166"/>
      <c r="I93" s="174"/>
      <c r="J93" s="243"/>
      <c r="K93" s="137"/>
      <c r="L93" s="139"/>
      <c r="M93" s="139"/>
    </row>
    <row r="94" spans="1:13" x14ac:dyDescent="0.2">
      <c r="A94" s="259" t="s">
        <v>261</v>
      </c>
      <c r="B94" s="200" t="s">
        <v>262</v>
      </c>
      <c r="C94" s="200"/>
      <c r="D94" s="162" t="s">
        <v>263</v>
      </c>
      <c r="E94" s="260"/>
      <c r="F94" s="202"/>
      <c r="G94" s="165" t="s">
        <v>248</v>
      </c>
      <c r="H94" s="166">
        <v>1</v>
      </c>
      <c r="I94" s="206">
        <v>15000</v>
      </c>
      <c r="J94" s="261">
        <f>I94*H94</f>
        <v>15000</v>
      </c>
      <c r="K94" s="137"/>
    </row>
    <row r="95" spans="1:13" s="140" customFormat="1" x14ac:dyDescent="0.2">
      <c r="A95" s="259"/>
      <c r="B95" s="200"/>
      <c r="C95" s="200"/>
      <c r="D95" s="200"/>
      <c r="E95" s="260"/>
      <c r="F95" s="207"/>
      <c r="G95" s="199"/>
      <c r="H95" s="203"/>
      <c r="I95" s="208"/>
      <c r="J95" s="243"/>
      <c r="K95" s="137"/>
      <c r="L95" s="139"/>
      <c r="M95" s="139"/>
    </row>
    <row r="96" spans="1:13" x14ac:dyDescent="0.2">
      <c r="A96" s="259" t="s">
        <v>264</v>
      </c>
      <c r="B96" s="209"/>
      <c r="C96" s="209"/>
      <c r="D96" s="200" t="s">
        <v>265</v>
      </c>
      <c r="E96" s="262"/>
      <c r="F96" s="202"/>
      <c r="G96" s="199" t="s">
        <v>162</v>
      </c>
      <c r="H96" s="210">
        <f>J94</f>
        <v>15000</v>
      </c>
      <c r="I96" s="211"/>
      <c r="J96" s="243"/>
      <c r="K96" s="137"/>
    </row>
    <row r="97" spans="1:13" s="140" customFormat="1" x14ac:dyDescent="0.2">
      <c r="A97" s="259"/>
      <c r="B97" s="200"/>
      <c r="C97" s="200"/>
      <c r="D97" s="209"/>
      <c r="E97" s="260"/>
      <c r="F97" s="202"/>
      <c r="G97" s="199"/>
      <c r="H97" s="212"/>
      <c r="I97" s="208"/>
      <c r="J97" s="243"/>
      <c r="K97" s="137"/>
      <c r="L97" s="139"/>
      <c r="M97" s="139"/>
    </row>
    <row r="98" spans="1:13" x14ac:dyDescent="0.2">
      <c r="A98" s="259" t="s">
        <v>266</v>
      </c>
      <c r="B98" s="213" t="s">
        <v>267</v>
      </c>
      <c r="C98" s="214"/>
      <c r="D98" s="200" t="s">
        <v>268</v>
      </c>
      <c r="E98" s="262"/>
      <c r="F98" s="202"/>
      <c r="G98" s="199"/>
      <c r="H98" s="166"/>
      <c r="I98" s="208"/>
      <c r="J98" s="243"/>
      <c r="K98" s="137"/>
    </row>
    <row r="99" spans="1:13" s="140" customFormat="1" x14ac:dyDescent="0.2">
      <c r="A99" s="259"/>
      <c r="B99" s="200"/>
      <c r="C99" s="200"/>
      <c r="D99" s="162"/>
      <c r="E99" s="260"/>
      <c r="F99" s="202"/>
      <c r="G99" s="165"/>
      <c r="H99" s="215"/>
      <c r="I99" s="206"/>
      <c r="J99" s="255"/>
      <c r="K99" s="137"/>
      <c r="L99" s="139"/>
      <c r="M99" s="139"/>
    </row>
    <row r="100" spans="1:13" x14ac:dyDescent="0.2">
      <c r="A100" s="259" t="s">
        <v>269</v>
      </c>
      <c r="B100" s="200"/>
      <c r="C100" s="200"/>
      <c r="D100" s="162" t="s">
        <v>270</v>
      </c>
      <c r="E100" s="260"/>
      <c r="F100" s="202"/>
      <c r="G100" s="165" t="s">
        <v>248</v>
      </c>
      <c r="H100" s="166">
        <v>1</v>
      </c>
      <c r="I100" s="206">
        <v>10000</v>
      </c>
      <c r="J100" s="261">
        <f>I100*H100</f>
        <v>10000</v>
      </c>
      <c r="K100" s="137"/>
    </row>
    <row r="101" spans="1:13" s="140" customFormat="1" x14ac:dyDescent="0.2">
      <c r="A101" s="259"/>
      <c r="B101" s="209"/>
      <c r="C101" s="209"/>
      <c r="D101" s="209"/>
      <c r="E101" s="260"/>
      <c r="F101" s="202"/>
      <c r="G101" s="199"/>
      <c r="H101" s="216"/>
      <c r="I101" s="208"/>
      <c r="J101" s="243"/>
      <c r="K101" s="137"/>
      <c r="L101" s="139"/>
      <c r="M101" s="139"/>
    </row>
    <row r="102" spans="1:13" x14ac:dyDescent="0.2">
      <c r="A102" s="259" t="s">
        <v>271</v>
      </c>
      <c r="B102" s="200"/>
      <c r="C102" s="200"/>
      <c r="D102" s="162" t="s">
        <v>272</v>
      </c>
      <c r="E102" s="239"/>
      <c r="F102" s="164"/>
      <c r="G102" s="199" t="s">
        <v>162</v>
      </c>
      <c r="H102" s="217">
        <f>J100</f>
        <v>10000</v>
      </c>
      <c r="I102" s="218"/>
      <c r="J102" s="263">
        <f>I102*H102</f>
        <v>0</v>
      </c>
      <c r="K102" s="137"/>
    </row>
    <row r="103" spans="1:13" s="140" customFormat="1" x14ac:dyDescent="0.2">
      <c r="A103" s="259"/>
      <c r="B103" s="200"/>
      <c r="C103" s="200"/>
      <c r="D103" s="162"/>
      <c r="E103" s="239"/>
      <c r="F103" s="202"/>
      <c r="G103" s="165"/>
      <c r="H103" s="216"/>
      <c r="I103" s="206"/>
      <c r="J103" s="255"/>
      <c r="K103" s="137"/>
      <c r="L103" s="139"/>
      <c r="M103" s="139"/>
    </row>
    <row r="104" spans="1:13" x14ac:dyDescent="0.2">
      <c r="A104" s="259" t="s">
        <v>273</v>
      </c>
      <c r="B104" s="200"/>
      <c r="C104" s="200"/>
      <c r="D104" s="200" t="s">
        <v>274</v>
      </c>
      <c r="E104" s="264"/>
      <c r="F104" s="219"/>
      <c r="G104" s="199"/>
      <c r="H104" s="216"/>
      <c r="I104" s="208"/>
      <c r="J104" s="243"/>
      <c r="K104" s="137"/>
    </row>
    <row r="105" spans="1:13" s="140" customFormat="1" x14ac:dyDescent="0.2">
      <c r="A105" s="259"/>
      <c r="B105" s="214"/>
      <c r="C105" s="214"/>
      <c r="D105" s="200"/>
      <c r="E105" s="260"/>
      <c r="F105" s="202"/>
      <c r="G105" s="199"/>
      <c r="H105" s="203"/>
      <c r="I105" s="208"/>
      <c r="J105" s="261"/>
      <c r="K105" s="137"/>
      <c r="L105" s="139"/>
      <c r="M105" s="139"/>
    </row>
    <row r="106" spans="1:13" x14ac:dyDescent="0.2">
      <c r="A106" s="259" t="s">
        <v>275</v>
      </c>
      <c r="B106" s="200"/>
      <c r="C106" s="200"/>
      <c r="D106" s="200" t="s">
        <v>276</v>
      </c>
      <c r="E106" s="260"/>
      <c r="F106" s="202"/>
      <c r="G106" s="199" t="s">
        <v>277</v>
      </c>
      <c r="H106" s="216" t="s">
        <v>195</v>
      </c>
      <c r="I106" s="208"/>
      <c r="J106" s="243" t="s">
        <v>195</v>
      </c>
      <c r="K106" s="137"/>
    </row>
    <row r="107" spans="1:13" s="140" customFormat="1" x14ac:dyDescent="0.2">
      <c r="A107" s="259"/>
      <c r="B107" s="200"/>
      <c r="C107" s="200"/>
      <c r="D107" s="200"/>
      <c r="E107" s="260"/>
      <c r="F107" s="202"/>
      <c r="G107" s="199"/>
      <c r="H107" s="203"/>
      <c r="I107" s="208"/>
      <c r="J107" s="255"/>
      <c r="K107" s="137"/>
      <c r="L107" s="139"/>
      <c r="M107" s="139"/>
    </row>
    <row r="108" spans="1:13" x14ac:dyDescent="0.2">
      <c r="A108" s="259" t="s">
        <v>278</v>
      </c>
      <c r="B108" s="200"/>
      <c r="C108" s="200"/>
      <c r="D108" s="200" t="s">
        <v>279</v>
      </c>
      <c r="E108" s="260"/>
      <c r="F108" s="202"/>
      <c r="G108" s="199" t="s">
        <v>277</v>
      </c>
      <c r="H108" s="216" t="s">
        <v>195</v>
      </c>
      <c r="I108" s="208"/>
      <c r="J108" s="243" t="s">
        <v>195</v>
      </c>
      <c r="K108" s="137"/>
    </row>
    <row r="109" spans="1:13" s="140" customFormat="1" x14ac:dyDescent="0.2">
      <c r="A109" s="259"/>
      <c r="B109" s="200"/>
      <c r="C109" s="200"/>
      <c r="D109" s="162"/>
      <c r="E109" s="239"/>
      <c r="F109" s="164"/>
      <c r="G109" s="165"/>
      <c r="H109" s="165"/>
      <c r="I109" s="208"/>
      <c r="J109" s="255"/>
      <c r="K109" s="137"/>
      <c r="L109" s="139"/>
      <c r="M109" s="139"/>
    </row>
    <row r="110" spans="1:13" s="137" customFormat="1" x14ac:dyDescent="0.2">
      <c r="A110" s="259"/>
      <c r="B110" s="209"/>
      <c r="C110" s="200"/>
      <c r="D110" s="200"/>
      <c r="E110" s="260"/>
      <c r="F110" s="202"/>
      <c r="G110" s="199"/>
      <c r="H110" s="216"/>
      <c r="I110" s="208"/>
      <c r="J110" s="243"/>
      <c r="L110" s="141"/>
      <c r="M110" s="141"/>
    </row>
    <row r="111" spans="1:13" s="137" customFormat="1" ht="13.5" thickBot="1" x14ac:dyDescent="0.25">
      <c r="A111" s="265"/>
      <c r="B111" s="266" t="s">
        <v>219</v>
      </c>
      <c r="C111" s="267"/>
      <c r="D111" s="267"/>
      <c r="E111" s="267"/>
      <c r="F111" s="267"/>
      <c r="G111" s="267"/>
      <c r="H111" s="267"/>
      <c r="I111" s="268"/>
      <c r="J111" s="269"/>
      <c r="L111" s="141"/>
      <c r="M111" s="141"/>
    </row>
    <row r="112" spans="1:13" x14ac:dyDescent="0.2">
      <c r="A112" s="319" t="s">
        <v>170</v>
      </c>
      <c r="B112" s="320"/>
      <c r="C112" s="320"/>
      <c r="D112" s="320"/>
      <c r="E112" s="320"/>
      <c r="F112" s="320"/>
      <c r="G112" s="320"/>
      <c r="H112" s="320"/>
      <c r="I112" s="320"/>
      <c r="J112" s="321"/>
      <c r="K112" s="137"/>
    </row>
    <row r="113" spans="1:13" x14ac:dyDescent="0.2">
      <c r="A113" s="270" t="s">
        <v>171</v>
      </c>
      <c r="B113" s="221" t="s">
        <v>172</v>
      </c>
      <c r="C113" s="221" t="s">
        <v>220</v>
      </c>
      <c r="D113" s="222" t="s">
        <v>174</v>
      </c>
      <c r="E113" s="223"/>
      <c r="F113" s="224"/>
      <c r="G113" s="220" t="s">
        <v>175</v>
      </c>
      <c r="H113" s="225" t="s">
        <v>176</v>
      </c>
      <c r="I113" s="155" t="s">
        <v>177</v>
      </c>
      <c r="J113" s="271" t="s">
        <v>74</v>
      </c>
      <c r="K113" s="137"/>
    </row>
    <row r="114" spans="1:13" x14ac:dyDescent="0.2">
      <c r="A114" s="272"/>
      <c r="B114" s="309" t="s">
        <v>221</v>
      </c>
      <c r="C114" s="310"/>
      <c r="D114" s="310"/>
      <c r="E114" s="310"/>
      <c r="F114" s="310"/>
      <c r="G114" s="310"/>
      <c r="H114" s="310"/>
      <c r="I114" s="311"/>
      <c r="J114" s="273">
        <f>J111</f>
        <v>0</v>
      </c>
      <c r="K114" s="137"/>
    </row>
    <row r="115" spans="1:13" s="140" customFormat="1" x14ac:dyDescent="0.2">
      <c r="A115" s="259"/>
      <c r="B115" s="200"/>
      <c r="C115" s="200"/>
      <c r="D115" s="200"/>
      <c r="E115" s="260"/>
      <c r="F115" s="207"/>
      <c r="G115" s="199"/>
      <c r="H115" s="203"/>
      <c r="I115" s="208"/>
      <c r="J115" s="243"/>
      <c r="K115" s="137"/>
      <c r="L115" s="139"/>
      <c r="M115" s="139"/>
    </row>
    <row r="116" spans="1:13" x14ac:dyDescent="0.2">
      <c r="A116" s="259"/>
      <c r="B116" s="209"/>
      <c r="C116" s="209"/>
      <c r="D116" s="200"/>
      <c r="E116" s="262"/>
      <c r="F116" s="202"/>
      <c r="G116" s="199"/>
      <c r="H116" s="226"/>
      <c r="I116" s="208"/>
      <c r="J116" s="243"/>
      <c r="K116" s="137"/>
    </row>
    <row r="117" spans="1:13" s="140" customFormat="1" x14ac:dyDescent="0.2">
      <c r="A117" s="259" t="s">
        <v>280</v>
      </c>
      <c r="B117" s="209"/>
      <c r="C117" s="200"/>
      <c r="D117" s="200" t="s">
        <v>281</v>
      </c>
      <c r="E117" s="260"/>
      <c r="F117" s="202"/>
      <c r="G117" s="199" t="s">
        <v>277</v>
      </c>
      <c r="H117" s="216" t="s">
        <v>195</v>
      </c>
      <c r="I117" s="208"/>
      <c r="J117" s="243" t="s">
        <v>195</v>
      </c>
      <c r="K117" s="137"/>
      <c r="L117" s="139"/>
      <c r="M117" s="139"/>
    </row>
    <row r="118" spans="1:13" x14ac:dyDescent="0.2">
      <c r="A118" s="259"/>
      <c r="B118" s="200"/>
      <c r="C118" s="200"/>
      <c r="D118" s="227"/>
      <c r="E118" s="260"/>
      <c r="F118" s="202"/>
      <c r="G118" s="199"/>
      <c r="H118" s="216"/>
      <c r="I118" s="166"/>
      <c r="J118" s="255"/>
      <c r="K118" s="137"/>
    </row>
    <row r="119" spans="1:13" s="140" customFormat="1" x14ac:dyDescent="0.2">
      <c r="A119" s="259" t="s">
        <v>282</v>
      </c>
      <c r="B119" s="200"/>
      <c r="C119" s="200"/>
      <c r="D119" s="200" t="s">
        <v>283</v>
      </c>
      <c r="E119" s="260"/>
      <c r="F119" s="202"/>
      <c r="G119" s="165" t="s">
        <v>277</v>
      </c>
      <c r="H119" s="216" t="s">
        <v>195</v>
      </c>
      <c r="I119" s="208"/>
      <c r="J119" s="243" t="s">
        <v>195</v>
      </c>
      <c r="K119" s="137"/>
      <c r="L119" s="139"/>
      <c r="M119" s="139"/>
    </row>
    <row r="120" spans="1:13" x14ac:dyDescent="0.2">
      <c r="A120" s="259"/>
      <c r="B120" s="200"/>
      <c r="C120" s="200"/>
      <c r="D120" s="200"/>
      <c r="E120" s="260"/>
      <c r="F120" s="202"/>
      <c r="G120" s="199"/>
      <c r="H120" s="216"/>
      <c r="I120" s="166"/>
      <c r="J120" s="255"/>
      <c r="K120" s="137"/>
    </row>
    <row r="121" spans="1:13" s="140" customFormat="1" x14ac:dyDescent="0.2">
      <c r="A121" s="259" t="s">
        <v>284</v>
      </c>
      <c r="B121" s="200"/>
      <c r="C121" s="200"/>
      <c r="D121" s="200" t="s">
        <v>285</v>
      </c>
      <c r="E121" s="260"/>
      <c r="F121" s="202"/>
      <c r="G121" s="199" t="s">
        <v>277</v>
      </c>
      <c r="H121" s="216" t="s">
        <v>195</v>
      </c>
      <c r="I121" s="208"/>
      <c r="J121" s="243" t="s">
        <v>195</v>
      </c>
      <c r="K121" s="137"/>
      <c r="L121" s="139"/>
      <c r="M121" s="139"/>
    </row>
    <row r="122" spans="1:13" x14ac:dyDescent="0.2">
      <c r="A122" s="259"/>
      <c r="B122" s="200"/>
      <c r="C122" s="200"/>
      <c r="D122" s="200"/>
      <c r="E122" s="274"/>
      <c r="F122" s="274"/>
      <c r="G122" s="199"/>
      <c r="H122" s="216"/>
      <c r="I122" s="166"/>
      <c r="J122" s="255"/>
      <c r="K122" s="137"/>
    </row>
    <row r="123" spans="1:13" s="140" customFormat="1" x14ac:dyDescent="0.2">
      <c r="A123" s="259" t="s">
        <v>286</v>
      </c>
      <c r="B123" s="209"/>
      <c r="C123" s="209"/>
      <c r="D123" s="200" t="s">
        <v>287</v>
      </c>
      <c r="E123" s="260"/>
      <c r="F123" s="202"/>
      <c r="G123" s="199" t="s">
        <v>277</v>
      </c>
      <c r="H123" s="216" t="s">
        <v>195</v>
      </c>
      <c r="I123" s="208"/>
      <c r="J123" s="243" t="s">
        <v>195</v>
      </c>
      <c r="K123" s="137"/>
      <c r="L123" s="139"/>
      <c r="M123" s="139"/>
    </row>
    <row r="124" spans="1:13" x14ac:dyDescent="0.2">
      <c r="A124" s="259"/>
      <c r="B124" s="209"/>
      <c r="C124" s="209"/>
      <c r="D124" s="200"/>
      <c r="E124" s="260"/>
      <c r="F124" s="202"/>
      <c r="G124" s="199"/>
      <c r="H124" s="216"/>
      <c r="I124" s="166"/>
      <c r="J124" s="255"/>
      <c r="K124" s="137"/>
    </row>
    <row r="125" spans="1:13" s="140" customFormat="1" x14ac:dyDescent="0.2">
      <c r="A125" s="259" t="s">
        <v>288</v>
      </c>
      <c r="B125" s="200"/>
      <c r="C125" s="228"/>
      <c r="D125" s="200" t="s">
        <v>289</v>
      </c>
      <c r="E125" s="275"/>
      <c r="F125" s="229"/>
      <c r="G125" s="199" t="s">
        <v>277</v>
      </c>
      <c r="H125" s="216" t="s">
        <v>195</v>
      </c>
      <c r="I125" s="208"/>
      <c r="J125" s="243" t="s">
        <v>195</v>
      </c>
      <c r="K125" s="137"/>
      <c r="L125" s="139"/>
      <c r="M125" s="139"/>
    </row>
    <row r="126" spans="1:13" x14ac:dyDescent="0.2">
      <c r="A126" s="259"/>
      <c r="B126" s="200"/>
      <c r="C126" s="200"/>
      <c r="D126" s="200"/>
      <c r="E126" s="239"/>
      <c r="F126" s="239"/>
      <c r="G126" s="165"/>
      <c r="H126" s="216"/>
      <c r="I126" s="166"/>
      <c r="J126" s="255"/>
      <c r="K126" s="137"/>
    </row>
    <row r="127" spans="1:13" s="140" customFormat="1" x14ac:dyDescent="0.2">
      <c r="A127" s="259" t="s">
        <v>290</v>
      </c>
      <c r="B127" s="200"/>
      <c r="C127" s="200"/>
      <c r="D127" s="200" t="s">
        <v>291</v>
      </c>
      <c r="E127" s="239"/>
      <c r="F127" s="164"/>
      <c r="G127" s="165" t="s">
        <v>277</v>
      </c>
      <c r="H127" s="216" t="s">
        <v>195</v>
      </c>
      <c r="I127" s="208"/>
      <c r="J127" s="243" t="s">
        <v>195</v>
      </c>
      <c r="K127" s="137"/>
      <c r="L127" s="139"/>
      <c r="M127" s="139"/>
    </row>
    <row r="128" spans="1:13" x14ac:dyDescent="0.2">
      <c r="A128" s="259"/>
      <c r="B128" s="200"/>
      <c r="C128" s="200"/>
      <c r="D128" s="200"/>
      <c r="E128" s="239"/>
      <c r="F128" s="239"/>
      <c r="G128" s="165"/>
      <c r="H128" s="216"/>
      <c r="I128" s="166"/>
      <c r="J128" s="255"/>
      <c r="K128" s="137"/>
    </row>
    <row r="129" spans="1:13" s="140" customFormat="1" x14ac:dyDescent="0.2">
      <c r="A129" s="259" t="s">
        <v>292</v>
      </c>
      <c r="B129" s="209"/>
      <c r="C129" s="209"/>
      <c r="D129" s="200" t="s">
        <v>293</v>
      </c>
      <c r="E129" s="260"/>
      <c r="F129" s="230"/>
      <c r="G129" s="199" t="s">
        <v>277</v>
      </c>
      <c r="H129" s="216" t="s">
        <v>195</v>
      </c>
      <c r="I129" s="208"/>
      <c r="J129" s="243" t="s">
        <v>195</v>
      </c>
      <c r="K129" s="137"/>
      <c r="L129" s="139"/>
      <c r="M129" s="139"/>
    </row>
    <row r="130" spans="1:13" x14ac:dyDescent="0.2">
      <c r="A130" s="259"/>
      <c r="B130" s="209"/>
      <c r="C130" s="209"/>
      <c r="D130" s="162"/>
      <c r="E130" s="239"/>
      <c r="F130" s="164"/>
      <c r="G130" s="199"/>
      <c r="H130" s="217"/>
      <c r="I130" s="166"/>
      <c r="J130" s="255"/>
      <c r="K130" s="137"/>
    </row>
    <row r="131" spans="1:13" s="140" customFormat="1" ht="25.5" x14ac:dyDescent="0.2">
      <c r="A131" s="259" t="s">
        <v>294</v>
      </c>
      <c r="B131" s="209"/>
      <c r="C131" s="209"/>
      <c r="D131" s="231" t="s">
        <v>295</v>
      </c>
      <c r="E131" s="260"/>
      <c r="F131" s="202"/>
      <c r="G131" s="199" t="s">
        <v>277</v>
      </c>
      <c r="H131" s="216" t="s">
        <v>195</v>
      </c>
      <c r="I131" s="208"/>
      <c r="J131" s="243" t="s">
        <v>195</v>
      </c>
      <c r="K131" s="137"/>
      <c r="L131" s="139"/>
      <c r="M131" s="139"/>
    </row>
    <row r="132" spans="1:13" x14ac:dyDescent="0.2">
      <c r="A132" s="259"/>
      <c r="B132" s="200"/>
      <c r="C132" s="200"/>
      <c r="D132" s="162"/>
      <c r="E132" s="239"/>
      <c r="F132" s="164"/>
      <c r="G132" s="165"/>
      <c r="H132" s="165"/>
      <c r="I132" s="166"/>
      <c r="J132" s="255"/>
      <c r="K132" s="137"/>
    </row>
    <row r="133" spans="1:13" s="140" customFormat="1" x14ac:dyDescent="0.2">
      <c r="A133" s="259" t="s">
        <v>296</v>
      </c>
      <c r="B133" s="200"/>
      <c r="C133" s="200"/>
      <c r="D133" s="200" t="s">
        <v>297</v>
      </c>
      <c r="E133" s="260"/>
      <c r="F133" s="202"/>
      <c r="G133" s="199" t="s">
        <v>277</v>
      </c>
      <c r="H133" s="216" t="s">
        <v>195</v>
      </c>
      <c r="I133" s="208"/>
      <c r="J133" s="243" t="s">
        <v>195</v>
      </c>
      <c r="K133" s="137"/>
      <c r="L133" s="139"/>
      <c r="M133" s="139"/>
    </row>
    <row r="134" spans="1:13" x14ac:dyDescent="0.2">
      <c r="A134" s="259"/>
      <c r="B134" s="232"/>
      <c r="C134" s="200"/>
      <c r="D134" s="209"/>
      <c r="E134" s="260"/>
      <c r="F134" s="202"/>
      <c r="G134" s="199"/>
      <c r="H134" s="216"/>
      <c r="I134" s="166"/>
      <c r="J134" s="255"/>
      <c r="K134" s="137"/>
    </row>
    <row r="135" spans="1:13" s="140" customFormat="1" x14ac:dyDescent="0.2">
      <c r="A135" s="259" t="s">
        <v>298</v>
      </c>
      <c r="B135" s="209"/>
      <c r="C135" s="200"/>
      <c r="D135" s="200" t="s">
        <v>299</v>
      </c>
      <c r="E135" s="260"/>
      <c r="F135" s="202"/>
      <c r="G135" s="199" t="s">
        <v>277</v>
      </c>
      <c r="H135" s="216" t="s">
        <v>195</v>
      </c>
      <c r="I135" s="208"/>
      <c r="J135" s="243" t="s">
        <v>195</v>
      </c>
      <c r="K135" s="137"/>
      <c r="L135" s="139"/>
      <c r="M135" s="139"/>
    </row>
    <row r="136" spans="1:13" x14ac:dyDescent="0.2">
      <c r="A136" s="259"/>
      <c r="B136" s="200"/>
      <c r="C136" s="200"/>
      <c r="D136" s="201"/>
      <c r="E136" s="260"/>
      <c r="F136" s="202"/>
      <c r="G136" s="199"/>
      <c r="H136" s="216"/>
      <c r="I136" s="166"/>
      <c r="J136" s="255"/>
      <c r="K136" s="137"/>
    </row>
    <row r="137" spans="1:13" s="140" customFormat="1" x14ac:dyDescent="0.2">
      <c r="A137" s="259" t="s">
        <v>300</v>
      </c>
      <c r="B137" s="200"/>
      <c r="C137" s="209"/>
      <c r="D137" s="200" t="s">
        <v>301</v>
      </c>
      <c r="E137" s="260"/>
      <c r="F137" s="230"/>
      <c r="G137" s="199" t="s">
        <v>277</v>
      </c>
      <c r="H137" s="216" t="s">
        <v>195</v>
      </c>
      <c r="I137" s="208"/>
      <c r="J137" s="243" t="s">
        <v>195</v>
      </c>
      <c r="K137" s="137"/>
      <c r="L137" s="139"/>
      <c r="M137" s="139"/>
    </row>
    <row r="138" spans="1:13" x14ac:dyDescent="0.2">
      <c r="A138" s="259"/>
      <c r="B138" s="200"/>
      <c r="C138" s="200"/>
      <c r="D138" s="209"/>
      <c r="E138" s="260"/>
      <c r="F138" s="230"/>
      <c r="G138" s="199"/>
      <c r="H138" s="216"/>
      <c r="I138" s="166"/>
      <c r="J138" s="255"/>
      <c r="K138" s="137"/>
    </row>
    <row r="139" spans="1:13" s="140" customFormat="1" x14ac:dyDescent="0.2">
      <c r="A139" s="259" t="s">
        <v>302</v>
      </c>
      <c r="B139" s="200"/>
      <c r="C139" s="209"/>
      <c r="D139" s="200" t="s">
        <v>303</v>
      </c>
      <c r="E139" s="260"/>
      <c r="F139" s="202"/>
      <c r="G139" s="199" t="s">
        <v>277</v>
      </c>
      <c r="H139" s="216" t="s">
        <v>195</v>
      </c>
      <c r="I139" s="208"/>
      <c r="J139" s="243" t="s">
        <v>195</v>
      </c>
      <c r="K139" s="137"/>
      <c r="L139" s="139"/>
      <c r="M139" s="139"/>
    </row>
    <row r="140" spans="1:13" x14ac:dyDescent="0.2">
      <c r="A140" s="259"/>
      <c r="B140" s="200"/>
      <c r="C140" s="200"/>
      <c r="D140" s="200"/>
      <c r="E140" s="260"/>
      <c r="F140" s="230"/>
      <c r="G140" s="199"/>
      <c r="H140" s="216"/>
      <c r="I140" s="166"/>
      <c r="J140" s="255"/>
      <c r="K140" s="137"/>
    </row>
    <row r="141" spans="1:13" s="140" customFormat="1" x14ac:dyDescent="0.2">
      <c r="A141" s="259" t="s">
        <v>304</v>
      </c>
      <c r="B141" s="200" t="s">
        <v>305</v>
      </c>
      <c r="C141" s="209"/>
      <c r="D141" s="200" t="s">
        <v>306</v>
      </c>
      <c r="E141" s="260"/>
      <c r="F141" s="202"/>
      <c r="G141" s="199"/>
      <c r="H141" s="216"/>
      <c r="I141" s="208"/>
      <c r="J141" s="243"/>
      <c r="K141" s="137"/>
      <c r="L141" s="139"/>
      <c r="M141" s="139"/>
    </row>
    <row r="142" spans="1:13" x14ac:dyDescent="0.2">
      <c r="A142" s="259"/>
      <c r="B142" s="200"/>
      <c r="C142" s="200"/>
      <c r="D142" s="200"/>
      <c r="E142" s="260"/>
      <c r="F142" s="202"/>
      <c r="G142" s="199"/>
      <c r="H142" s="216"/>
      <c r="I142" s="166"/>
      <c r="J142" s="255"/>
      <c r="K142" s="137"/>
    </row>
    <row r="143" spans="1:13" s="140" customFormat="1" x14ac:dyDescent="0.2">
      <c r="A143" s="259" t="s">
        <v>307</v>
      </c>
      <c r="B143" s="200" t="s">
        <v>308</v>
      </c>
      <c r="C143" s="200"/>
      <c r="D143" s="200" t="s">
        <v>309</v>
      </c>
      <c r="E143" s="275"/>
      <c r="F143" s="233"/>
      <c r="G143" s="199" t="s">
        <v>60</v>
      </c>
      <c r="H143" s="216" t="s">
        <v>195</v>
      </c>
      <c r="I143" s="208"/>
      <c r="J143" s="243" t="s">
        <v>195</v>
      </c>
      <c r="K143" s="137"/>
      <c r="L143" s="139"/>
      <c r="M143" s="139"/>
    </row>
    <row r="144" spans="1:13" x14ac:dyDescent="0.2">
      <c r="A144" s="259"/>
      <c r="B144" s="200"/>
      <c r="C144" s="200"/>
      <c r="D144" s="200"/>
      <c r="E144" s="260"/>
      <c r="F144" s="230"/>
      <c r="G144" s="199"/>
      <c r="H144" s="216"/>
      <c r="I144" s="166"/>
      <c r="J144" s="255"/>
      <c r="K144" s="137"/>
    </row>
    <row r="145" spans="1:13" s="140" customFormat="1" x14ac:dyDescent="0.2">
      <c r="A145" s="259" t="s">
        <v>310</v>
      </c>
      <c r="B145" s="200"/>
      <c r="C145" s="200"/>
      <c r="D145" s="200" t="s">
        <v>311</v>
      </c>
      <c r="E145" s="260"/>
      <c r="F145" s="230"/>
      <c r="G145" s="199"/>
      <c r="H145" s="216"/>
      <c r="I145" s="208"/>
      <c r="J145" s="255"/>
      <c r="K145" s="137"/>
      <c r="L145" s="139"/>
      <c r="M145" s="139"/>
    </row>
    <row r="146" spans="1:13" s="140" customFormat="1" x14ac:dyDescent="0.2">
      <c r="A146" s="259"/>
      <c r="B146" s="209"/>
      <c r="C146" s="209"/>
      <c r="D146" s="162"/>
      <c r="E146" s="239"/>
      <c r="F146" s="164"/>
      <c r="G146" s="199"/>
      <c r="H146" s="217"/>
      <c r="I146" s="166"/>
      <c r="J146" s="255"/>
      <c r="K146" s="137"/>
      <c r="L146" s="139"/>
      <c r="M146" s="139"/>
    </row>
    <row r="147" spans="1:13" ht="63.75" x14ac:dyDescent="0.2">
      <c r="A147" s="259"/>
      <c r="B147" s="200"/>
      <c r="C147" s="200"/>
      <c r="D147" s="231" t="s">
        <v>312</v>
      </c>
      <c r="E147" s="262"/>
      <c r="F147" s="202"/>
      <c r="G147" s="199"/>
      <c r="H147" s="203"/>
      <c r="I147" s="208"/>
      <c r="J147" s="243"/>
      <c r="K147" s="137"/>
    </row>
    <row r="148" spans="1:13" s="140" customFormat="1" x14ac:dyDescent="0.2">
      <c r="A148" s="259"/>
      <c r="B148" s="200"/>
      <c r="C148" s="200"/>
      <c r="D148" s="200"/>
      <c r="E148" s="260"/>
      <c r="F148" s="207"/>
      <c r="G148" s="199"/>
      <c r="H148" s="203"/>
      <c r="I148" s="208"/>
      <c r="J148" s="276"/>
      <c r="K148" s="137"/>
      <c r="L148" s="139"/>
      <c r="M148" s="139"/>
    </row>
    <row r="149" spans="1:13" x14ac:dyDescent="0.2">
      <c r="A149" s="259" t="s">
        <v>313</v>
      </c>
      <c r="B149" s="200"/>
      <c r="C149" s="200"/>
      <c r="D149" s="200" t="s">
        <v>314</v>
      </c>
      <c r="E149" s="262"/>
      <c r="F149" s="202"/>
      <c r="G149" s="199" t="s">
        <v>60</v>
      </c>
      <c r="H149" s="203" t="s">
        <v>195</v>
      </c>
      <c r="I149" s="208"/>
      <c r="J149" s="243" t="s">
        <v>195</v>
      </c>
      <c r="K149" s="137"/>
    </row>
    <row r="150" spans="1:13" s="140" customFormat="1" x14ac:dyDescent="0.2">
      <c r="A150" s="259"/>
      <c r="B150" s="200"/>
      <c r="C150" s="200"/>
      <c r="D150" s="231"/>
      <c r="E150" s="260"/>
      <c r="F150" s="202"/>
      <c r="G150" s="199"/>
      <c r="H150" s="216"/>
      <c r="I150" s="208"/>
      <c r="J150" s="243"/>
      <c r="K150" s="137"/>
      <c r="L150" s="139"/>
      <c r="M150" s="139"/>
    </row>
    <row r="151" spans="1:13" x14ac:dyDescent="0.2">
      <c r="A151" s="259" t="s">
        <v>315</v>
      </c>
      <c r="B151" s="200"/>
      <c r="C151" s="200"/>
      <c r="D151" s="200" t="s">
        <v>316</v>
      </c>
      <c r="E151" s="260"/>
      <c r="F151" s="230"/>
      <c r="G151" s="199" t="s">
        <v>60</v>
      </c>
      <c r="H151" s="216">
        <v>1</v>
      </c>
      <c r="I151" s="208"/>
      <c r="J151" s="243">
        <f>I151*H151</f>
        <v>0</v>
      </c>
      <c r="K151" s="137"/>
    </row>
    <row r="152" spans="1:13" s="140" customFormat="1" x14ac:dyDescent="0.2">
      <c r="A152" s="259"/>
      <c r="B152" s="200"/>
      <c r="C152" s="200"/>
      <c r="D152" s="200"/>
      <c r="E152" s="260"/>
      <c r="F152" s="202"/>
      <c r="G152" s="199"/>
      <c r="H152" s="216"/>
      <c r="I152" s="208"/>
      <c r="J152" s="243"/>
      <c r="K152" s="137"/>
      <c r="L152" s="139"/>
      <c r="M152" s="139"/>
    </row>
    <row r="153" spans="1:13" x14ac:dyDescent="0.2">
      <c r="A153" s="259" t="s">
        <v>317</v>
      </c>
      <c r="B153" s="200"/>
      <c r="C153" s="200"/>
      <c r="D153" s="200" t="s">
        <v>318</v>
      </c>
      <c r="E153" s="260"/>
      <c r="F153" s="202"/>
      <c r="G153" s="199" t="s">
        <v>60</v>
      </c>
      <c r="H153" s="216" t="s">
        <v>195</v>
      </c>
      <c r="I153" s="208"/>
      <c r="J153" s="243" t="s">
        <v>195</v>
      </c>
      <c r="K153" s="137"/>
    </row>
    <row r="154" spans="1:13" s="140" customFormat="1" x14ac:dyDescent="0.2">
      <c r="A154" s="259"/>
      <c r="B154" s="200"/>
      <c r="C154" s="200"/>
      <c r="D154" s="209"/>
      <c r="E154" s="260"/>
      <c r="F154" s="230"/>
      <c r="G154" s="199"/>
      <c r="H154" s="216"/>
      <c r="I154" s="208"/>
      <c r="J154" s="243"/>
      <c r="K154" s="137"/>
      <c r="L154" s="139"/>
      <c r="M154" s="139"/>
    </row>
    <row r="155" spans="1:13" ht="38.25" x14ac:dyDescent="0.2">
      <c r="A155" s="259" t="s">
        <v>319</v>
      </c>
      <c r="B155" s="200"/>
      <c r="C155" s="200"/>
      <c r="D155" s="231" t="s">
        <v>320</v>
      </c>
      <c r="E155" s="260"/>
      <c r="F155" s="202"/>
      <c r="G155" s="199" t="s">
        <v>60</v>
      </c>
      <c r="H155" s="203">
        <v>1</v>
      </c>
      <c r="I155" s="208"/>
      <c r="J155" s="243">
        <f>I155*H155</f>
        <v>0</v>
      </c>
      <c r="K155" s="137"/>
    </row>
    <row r="156" spans="1:13" s="140" customFormat="1" x14ac:dyDescent="0.2">
      <c r="A156" s="259"/>
      <c r="B156" s="200"/>
      <c r="C156" s="200"/>
      <c r="D156" s="200"/>
      <c r="E156" s="260"/>
      <c r="F156" s="260"/>
      <c r="G156" s="199"/>
      <c r="H156" s="216"/>
      <c r="I156" s="208"/>
      <c r="J156" s="243"/>
      <c r="K156" s="137"/>
      <c r="L156" s="139"/>
      <c r="M156" s="139"/>
    </row>
    <row r="157" spans="1:13" x14ac:dyDescent="0.2">
      <c r="A157" s="259" t="s">
        <v>321</v>
      </c>
      <c r="B157" s="200"/>
      <c r="C157" s="200"/>
      <c r="D157" s="200" t="s">
        <v>322</v>
      </c>
      <c r="E157" s="260"/>
      <c r="F157" s="202"/>
      <c r="G157" s="199" t="s">
        <v>60</v>
      </c>
      <c r="H157" s="203" t="s">
        <v>195</v>
      </c>
      <c r="I157" s="208"/>
      <c r="J157" s="243" t="s">
        <v>195</v>
      </c>
      <c r="K157" s="137"/>
    </row>
    <row r="158" spans="1:13" s="140" customFormat="1" x14ac:dyDescent="0.2">
      <c r="A158" s="259"/>
      <c r="B158" s="200"/>
      <c r="C158" s="200"/>
      <c r="D158" s="200"/>
      <c r="E158" s="260"/>
      <c r="F158" s="202"/>
      <c r="G158" s="199"/>
      <c r="H158" s="203"/>
      <c r="I158" s="208"/>
      <c r="J158" s="243"/>
      <c r="K158" s="137"/>
      <c r="L158" s="139"/>
      <c r="M158" s="139"/>
    </row>
    <row r="159" spans="1:13" ht="25.5" x14ac:dyDescent="0.2">
      <c r="A159" s="259" t="s">
        <v>323</v>
      </c>
      <c r="B159" s="200"/>
      <c r="C159" s="200"/>
      <c r="D159" s="231" t="s">
        <v>324</v>
      </c>
      <c r="E159" s="260"/>
      <c r="F159" s="202"/>
      <c r="G159" s="199" t="s">
        <v>60</v>
      </c>
      <c r="H159" s="203" t="s">
        <v>195</v>
      </c>
      <c r="I159" s="208"/>
      <c r="J159" s="243" t="s">
        <v>195</v>
      </c>
      <c r="K159" s="137"/>
    </row>
    <row r="160" spans="1:13" s="140" customFormat="1" x14ac:dyDescent="0.2">
      <c r="A160" s="259"/>
      <c r="B160" s="200"/>
      <c r="C160" s="200"/>
      <c r="D160" s="200"/>
      <c r="E160" s="260"/>
      <c r="F160" s="230"/>
      <c r="G160" s="199"/>
      <c r="H160" s="216"/>
      <c r="I160" s="208"/>
      <c r="J160" s="243"/>
      <c r="K160" s="137"/>
      <c r="L160" s="139"/>
      <c r="M160" s="139"/>
    </row>
    <row r="161" spans="1:13" x14ac:dyDescent="0.2">
      <c r="A161" s="259" t="s">
        <v>325</v>
      </c>
      <c r="B161" s="200"/>
      <c r="C161" s="200"/>
      <c r="D161" s="200" t="s">
        <v>326</v>
      </c>
      <c r="E161" s="260"/>
      <c r="F161" s="202"/>
      <c r="G161" s="199" t="s">
        <v>60</v>
      </c>
      <c r="H161" s="203">
        <v>1</v>
      </c>
      <c r="I161" s="208"/>
      <c r="J161" s="243">
        <f>I161*H161</f>
        <v>0</v>
      </c>
      <c r="K161" s="137"/>
    </row>
    <row r="162" spans="1:13" x14ac:dyDescent="0.2">
      <c r="A162" s="259"/>
      <c r="B162" s="200"/>
      <c r="C162" s="200"/>
      <c r="D162" s="200"/>
      <c r="E162" s="260"/>
      <c r="F162" s="202"/>
      <c r="G162" s="199"/>
      <c r="H162" s="203"/>
      <c r="I162" s="208"/>
      <c r="J162" s="243"/>
      <c r="K162" s="137"/>
    </row>
    <row r="163" spans="1:13" ht="51" x14ac:dyDescent="0.2">
      <c r="A163" s="301" t="s">
        <v>358</v>
      </c>
      <c r="B163" s="200"/>
      <c r="C163" s="200"/>
      <c r="D163" s="231" t="s">
        <v>359</v>
      </c>
      <c r="E163" s="260"/>
      <c r="F163" s="202"/>
      <c r="G163" s="302" t="s">
        <v>248</v>
      </c>
      <c r="H163" s="303">
        <v>1</v>
      </c>
      <c r="I163" s="304">
        <v>200000</v>
      </c>
      <c r="J163" s="305">
        <f>I163*H163</f>
        <v>200000</v>
      </c>
      <c r="K163" s="137"/>
    </row>
    <row r="164" spans="1:13" s="140" customFormat="1" x14ac:dyDescent="0.2">
      <c r="A164" s="259"/>
      <c r="B164" s="200"/>
      <c r="C164" s="200"/>
      <c r="D164" s="200"/>
      <c r="E164" s="260"/>
      <c r="F164" s="202"/>
      <c r="G164" s="199"/>
      <c r="H164" s="203"/>
      <c r="I164" s="208"/>
      <c r="J164" s="243"/>
      <c r="K164" s="137"/>
      <c r="L164" s="139"/>
      <c r="M164" s="139"/>
    </row>
    <row r="165" spans="1:13" x14ac:dyDescent="0.2">
      <c r="A165" s="259"/>
      <c r="B165" s="200"/>
      <c r="C165" s="200"/>
      <c r="D165" s="162" t="s">
        <v>360</v>
      </c>
      <c r="E165" s="260"/>
      <c r="F165" s="260"/>
      <c r="G165" s="199" t="s">
        <v>162</v>
      </c>
      <c r="H165" s="210">
        <f>J163</f>
        <v>200000</v>
      </c>
      <c r="I165" s="211"/>
      <c r="J165" s="243"/>
      <c r="K165" s="137"/>
    </row>
    <row r="166" spans="1:13" ht="13.5" thickBot="1" x14ac:dyDescent="0.25">
      <c r="A166" s="265"/>
      <c r="B166" s="312" t="s">
        <v>327</v>
      </c>
      <c r="C166" s="313"/>
      <c r="D166" s="313"/>
      <c r="E166" s="313"/>
      <c r="F166" s="313"/>
      <c r="G166" s="313"/>
      <c r="H166" s="313"/>
      <c r="I166" s="314"/>
      <c r="J166" s="277"/>
      <c r="K166" s="137"/>
    </row>
    <row r="167" spans="1:13" x14ac:dyDescent="0.2">
      <c r="A167" s="142"/>
      <c r="B167" s="142"/>
      <c r="C167" s="142"/>
      <c r="D167" s="143"/>
      <c r="E167" s="144"/>
      <c r="F167" s="144"/>
      <c r="G167" s="145"/>
      <c r="H167" s="146"/>
      <c r="I167" s="147"/>
      <c r="J167" s="148"/>
    </row>
    <row r="168" spans="1:13" x14ac:dyDescent="0.2">
      <c r="A168" s="142"/>
      <c r="B168" s="142"/>
      <c r="C168" s="142"/>
      <c r="D168" s="143"/>
      <c r="E168" s="144"/>
      <c r="F168" s="144"/>
      <c r="G168" s="145"/>
      <c r="H168" s="142"/>
      <c r="I168" s="147"/>
      <c r="J168" s="148"/>
    </row>
  </sheetData>
  <mergeCells count="8">
    <mergeCell ref="B114:I114"/>
    <mergeCell ref="B166:I166"/>
    <mergeCell ref="A1:J1"/>
    <mergeCell ref="A2:J2"/>
    <mergeCell ref="B54:I54"/>
    <mergeCell ref="A55:J55"/>
    <mergeCell ref="B57:I57"/>
    <mergeCell ref="A112:J112"/>
  </mergeCells>
  <conditionalFormatting sqref="G5:H5 H7 H10 H24 J114:J116 J160 J33 H26 J3:J31 J35:J53">
    <cfRule type="cellIs" dxfId="63" priority="80" stopIfTrue="1" operator="lessThan">
      <formula>0.005</formula>
    </cfRule>
  </conditionalFormatting>
  <conditionalFormatting sqref="F20">
    <cfRule type="cellIs" dxfId="62" priority="78" stopIfTrue="1" operator="greaterThan">
      <formula>#REF!*(1+#REF!)</formula>
    </cfRule>
    <cfRule type="cellIs" dxfId="61" priority="79" stopIfTrue="1" operator="lessThan">
      <formula>#REF!*(1-#REF!)</formula>
    </cfRule>
  </conditionalFormatting>
  <conditionalFormatting sqref="H160 H154">
    <cfRule type="cellIs" dxfId="60" priority="77" stopIfTrue="1" operator="lessThan">
      <formula>0.005</formula>
    </cfRule>
  </conditionalFormatting>
  <conditionalFormatting sqref="G168">
    <cfRule type="cellIs" dxfId="59" priority="76" stopIfTrue="1" operator="equal">
      <formula>89740</formula>
    </cfRule>
  </conditionalFormatting>
  <conditionalFormatting sqref="J56:J57">
    <cfRule type="cellIs" dxfId="58" priority="75" stopIfTrue="1" operator="lessThan">
      <formula>0.005</formula>
    </cfRule>
  </conditionalFormatting>
  <conditionalFormatting sqref="J141 J154">
    <cfRule type="cellIs" dxfId="57" priority="74" stopIfTrue="1" operator="lessThan">
      <formula>0.005</formula>
    </cfRule>
  </conditionalFormatting>
  <conditionalFormatting sqref="J160">
    <cfRule type="cellIs" dxfId="56" priority="73" stopIfTrue="1" operator="lessThan">
      <formula>0.005</formula>
    </cfRule>
  </conditionalFormatting>
  <conditionalFormatting sqref="J141">
    <cfRule type="cellIs" dxfId="55" priority="72" stopIfTrue="1" operator="lessThan">
      <formula>0.005</formula>
    </cfRule>
  </conditionalFormatting>
  <conditionalFormatting sqref="J154">
    <cfRule type="cellIs" dxfId="54" priority="71" stopIfTrue="1" operator="lessThan">
      <formula>0.005</formula>
    </cfRule>
  </conditionalFormatting>
  <conditionalFormatting sqref="J89">
    <cfRule type="cellIs" dxfId="53" priority="62" stopIfTrue="1" operator="lessThan">
      <formula>0.005</formula>
    </cfRule>
  </conditionalFormatting>
  <conditionalFormatting sqref="J81">
    <cfRule type="cellIs" dxfId="52" priority="65" stopIfTrue="1" operator="lessThan">
      <formula>0.005</formula>
    </cfRule>
  </conditionalFormatting>
  <conditionalFormatting sqref="J83">
    <cfRule type="cellIs" dxfId="51" priority="64" stopIfTrue="1" operator="lessThan">
      <formula>0.005</formula>
    </cfRule>
  </conditionalFormatting>
  <conditionalFormatting sqref="J87">
    <cfRule type="cellIs" dxfId="50" priority="63" stopIfTrue="1" operator="lessThan">
      <formula>0.005</formula>
    </cfRule>
  </conditionalFormatting>
  <conditionalFormatting sqref="J93">
    <cfRule type="cellIs" dxfId="49" priority="61" stopIfTrue="1" operator="lessThan">
      <formula>0.005</formula>
    </cfRule>
  </conditionalFormatting>
  <conditionalFormatting sqref="J166">
    <cfRule type="cellIs" dxfId="48" priority="51" stopIfTrue="1" operator="lessThan">
      <formula>0.005</formula>
    </cfRule>
  </conditionalFormatting>
  <conditionalFormatting sqref="J91">
    <cfRule type="cellIs" dxfId="47" priority="50" stopIfTrue="1" operator="lessThan">
      <formula>0.005</formula>
    </cfRule>
  </conditionalFormatting>
  <conditionalFormatting sqref="J95:J97">
    <cfRule type="cellIs" dxfId="46" priority="49" stopIfTrue="1" operator="lessThan">
      <formula>0.005</formula>
    </cfRule>
  </conditionalFormatting>
  <conditionalFormatting sqref="J101">
    <cfRule type="cellIs" dxfId="45" priority="48" stopIfTrue="1" operator="lessThan">
      <formula>0.005</formula>
    </cfRule>
  </conditionalFormatting>
  <conditionalFormatting sqref="J94">
    <cfRule type="cellIs" dxfId="44" priority="47" stopIfTrue="1" operator="lessThan">
      <formula>0.005</formula>
    </cfRule>
  </conditionalFormatting>
  <conditionalFormatting sqref="J98:J100">
    <cfRule type="cellIs" dxfId="43" priority="46" stopIfTrue="1" operator="lessThan">
      <formula>0.005</formula>
    </cfRule>
  </conditionalFormatting>
  <conditionalFormatting sqref="J102 J104:J105 J110">
    <cfRule type="cellIs" dxfId="42" priority="45" stopIfTrue="1" operator="lessThan">
      <formula>0.005</formula>
    </cfRule>
  </conditionalFormatting>
  <conditionalFormatting sqref="H142 H136 H138 H140 H144:H145">
    <cfRule type="cellIs" dxfId="41" priority="44" stopIfTrue="1" operator="lessThan">
      <formula>0.005</formula>
    </cfRule>
  </conditionalFormatting>
  <conditionalFormatting sqref="J64">
    <cfRule type="cellIs" dxfId="40" priority="43" stopIfTrue="1" operator="lessThan">
      <formula>0.005</formula>
    </cfRule>
  </conditionalFormatting>
  <conditionalFormatting sqref="J66">
    <cfRule type="cellIs" dxfId="39" priority="42" stopIfTrue="1" operator="lessThan">
      <formula>0.005</formula>
    </cfRule>
  </conditionalFormatting>
  <conditionalFormatting sqref="J68">
    <cfRule type="cellIs" dxfId="38" priority="41" stopIfTrue="1" operator="lessThan">
      <formula>0.005</formula>
    </cfRule>
  </conditionalFormatting>
  <conditionalFormatting sqref="J131">
    <cfRule type="cellIs" dxfId="37" priority="25" stopIfTrue="1" operator="lessThan">
      <formula>0.005</formula>
    </cfRule>
  </conditionalFormatting>
  <conditionalFormatting sqref="J72">
    <cfRule type="cellIs" dxfId="36" priority="40" stopIfTrue="1" operator="lessThan">
      <formula>0.005</formula>
    </cfRule>
  </conditionalFormatting>
  <conditionalFormatting sqref="J74">
    <cfRule type="cellIs" dxfId="35" priority="39" stopIfTrue="1" operator="lessThan">
      <formula>0.005</formula>
    </cfRule>
  </conditionalFormatting>
  <conditionalFormatting sqref="J76">
    <cfRule type="cellIs" dxfId="34" priority="38" stopIfTrue="1" operator="lessThan">
      <formula>0.005</formula>
    </cfRule>
  </conditionalFormatting>
  <conditionalFormatting sqref="J78">
    <cfRule type="cellIs" dxfId="33" priority="37" stopIfTrue="1" operator="lessThan">
      <formula>0.005</formula>
    </cfRule>
  </conditionalFormatting>
  <conditionalFormatting sqref="J32">
    <cfRule type="cellIs" dxfId="32" priority="36" stopIfTrue="1" operator="lessThan">
      <formula>0.005</formula>
    </cfRule>
  </conditionalFormatting>
  <conditionalFormatting sqref="J34">
    <cfRule type="cellIs" dxfId="31" priority="35" stopIfTrue="1" operator="lessThan">
      <formula>0.005</formula>
    </cfRule>
  </conditionalFormatting>
  <conditionalFormatting sqref="J106">
    <cfRule type="cellIs" dxfId="30" priority="34" stopIfTrue="1" operator="lessThan">
      <formula>0.005</formula>
    </cfRule>
  </conditionalFormatting>
  <conditionalFormatting sqref="J108">
    <cfRule type="cellIs" dxfId="29" priority="33" stopIfTrue="1" operator="lessThan">
      <formula>0.005</formula>
    </cfRule>
  </conditionalFormatting>
  <conditionalFormatting sqref="J117">
    <cfRule type="cellIs" dxfId="28" priority="32" stopIfTrue="1" operator="lessThan">
      <formula>0.005</formula>
    </cfRule>
  </conditionalFormatting>
  <conditionalFormatting sqref="J119">
    <cfRule type="cellIs" dxfId="27" priority="31" stopIfTrue="1" operator="lessThan">
      <formula>0.005</formula>
    </cfRule>
  </conditionalFormatting>
  <conditionalFormatting sqref="J121">
    <cfRule type="cellIs" dxfId="26" priority="30" stopIfTrue="1" operator="lessThan">
      <formula>0.005</formula>
    </cfRule>
  </conditionalFormatting>
  <conditionalFormatting sqref="J123">
    <cfRule type="cellIs" dxfId="25" priority="29" stopIfTrue="1" operator="lessThan">
      <formula>0.005</formula>
    </cfRule>
  </conditionalFormatting>
  <conditionalFormatting sqref="J125">
    <cfRule type="cellIs" dxfId="24" priority="28" stopIfTrue="1" operator="lessThan">
      <formula>0.005</formula>
    </cfRule>
  </conditionalFormatting>
  <conditionalFormatting sqref="J127">
    <cfRule type="cellIs" dxfId="23" priority="27" stopIfTrue="1" operator="lessThan">
      <formula>0.005</formula>
    </cfRule>
  </conditionalFormatting>
  <conditionalFormatting sqref="J129">
    <cfRule type="cellIs" dxfId="22" priority="26" stopIfTrue="1" operator="lessThan">
      <formula>0.005</formula>
    </cfRule>
  </conditionalFormatting>
  <conditionalFormatting sqref="J133">
    <cfRule type="cellIs" dxfId="21" priority="24" stopIfTrue="1" operator="lessThan">
      <formula>0.005</formula>
    </cfRule>
  </conditionalFormatting>
  <conditionalFormatting sqref="J135">
    <cfRule type="cellIs" dxfId="20" priority="23" stopIfTrue="1" operator="lessThan">
      <formula>0.005</formula>
    </cfRule>
  </conditionalFormatting>
  <conditionalFormatting sqref="J137">
    <cfRule type="cellIs" dxfId="19" priority="22" stopIfTrue="1" operator="lessThan">
      <formula>0.005</formula>
    </cfRule>
  </conditionalFormatting>
  <conditionalFormatting sqref="J139">
    <cfRule type="cellIs" dxfId="18" priority="21" stopIfTrue="1" operator="lessThan">
      <formula>0.005</formula>
    </cfRule>
  </conditionalFormatting>
  <conditionalFormatting sqref="J143">
    <cfRule type="cellIs" dxfId="17" priority="18" stopIfTrue="1" operator="lessThan">
      <formula>0.005</formula>
    </cfRule>
  </conditionalFormatting>
  <conditionalFormatting sqref="J148:J149">
    <cfRule type="cellIs" dxfId="16" priority="17" stopIfTrue="1" operator="lessThan">
      <formula>0.005</formula>
    </cfRule>
  </conditionalFormatting>
  <conditionalFormatting sqref="H150">
    <cfRule type="cellIs" dxfId="15" priority="16" stopIfTrue="1" operator="lessThan">
      <formula>0.005</formula>
    </cfRule>
  </conditionalFormatting>
  <conditionalFormatting sqref="J150 J152:J153">
    <cfRule type="cellIs" dxfId="14" priority="15" stopIfTrue="1" operator="lessThan">
      <formula>0.005</formula>
    </cfRule>
  </conditionalFormatting>
  <conditionalFormatting sqref="J150">
    <cfRule type="cellIs" dxfId="13" priority="14" stopIfTrue="1" operator="lessThan">
      <formula>0.005</formula>
    </cfRule>
  </conditionalFormatting>
  <conditionalFormatting sqref="J150">
    <cfRule type="cellIs" dxfId="12" priority="13" stopIfTrue="1" operator="lessThan">
      <formula>0.005</formula>
    </cfRule>
  </conditionalFormatting>
  <conditionalFormatting sqref="J152">
    <cfRule type="cellIs" dxfId="11" priority="12" stopIfTrue="1" operator="lessThan">
      <formula>0.005</formula>
    </cfRule>
  </conditionalFormatting>
  <conditionalFormatting sqref="J151">
    <cfRule type="cellIs" dxfId="10" priority="11" stopIfTrue="1" operator="lessThan">
      <formula>0.005</formula>
    </cfRule>
  </conditionalFormatting>
  <conditionalFormatting sqref="J157 J159">
    <cfRule type="cellIs" dxfId="9" priority="10" stopIfTrue="1" operator="lessThan">
      <formula>0.005</formula>
    </cfRule>
  </conditionalFormatting>
  <conditionalFormatting sqref="J158">
    <cfRule type="cellIs" dxfId="8" priority="9" stopIfTrue="1" operator="lessThan">
      <formula>0.005</formula>
    </cfRule>
  </conditionalFormatting>
  <conditionalFormatting sqref="J156">
    <cfRule type="cellIs" dxfId="7" priority="8" stopIfTrue="1" operator="lessThan">
      <formula>0.005</formula>
    </cfRule>
  </conditionalFormatting>
  <conditionalFormatting sqref="J156">
    <cfRule type="cellIs" dxfId="6" priority="7" stopIfTrue="1" operator="lessThan">
      <formula>0.005</formula>
    </cfRule>
  </conditionalFormatting>
  <conditionalFormatting sqref="J155">
    <cfRule type="cellIs" dxfId="5" priority="6" stopIfTrue="1" operator="lessThan">
      <formula>0.005</formula>
    </cfRule>
  </conditionalFormatting>
  <conditionalFormatting sqref="J161:J162">
    <cfRule type="cellIs" dxfId="4" priority="5" stopIfTrue="1" operator="lessThan">
      <formula>0.005</formula>
    </cfRule>
  </conditionalFormatting>
  <conditionalFormatting sqref="J147">
    <cfRule type="cellIs" dxfId="3" priority="4" stopIfTrue="1" operator="lessThan">
      <formula>0.005</formula>
    </cfRule>
  </conditionalFormatting>
  <conditionalFormatting sqref="J62">
    <cfRule type="cellIs" dxfId="2" priority="3" stopIfTrue="1" operator="lessThan">
      <formula>0.005</formula>
    </cfRule>
  </conditionalFormatting>
  <conditionalFormatting sqref="J164:J165">
    <cfRule type="cellIs" dxfId="1" priority="2" stopIfTrue="1" operator="lessThan">
      <formula>0.005</formula>
    </cfRule>
  </conditionalFormatting>
  <conditionalFormatting sqref="J163">
    <cfRule type="cellIs" dxfId="0" priority="1" stopIfTrue="1" operator="lessThan">
      <formula>0.005</formula>
    </cfRule>
  </conditionalFormatting>
  <dataValidations count="1">
    <dataValidation type="custom" allowBlank="1" showInputMessage="1" showErrorMessage="1" errorTitle="Invalid rate" error="A value with an invalid decimal part_x000a_was entered." sqref="I94:I110 I56 I115:I165" xr:uid="{00000000-0002-0000-0300-000000000000}">
      <formula1>(I56)-TRUNC(I56,2)=0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4" firstPageNumber="123" orientation="portrait" useFirstPageNumber="1" r:id="rId1"/>
  <headerFooter>
    <oddFooter>Page &amp;P</oddFooter>
  </headerFooter>
  <rowBreaks count="2" manualBreakCount="2">
    <brk id="54" max="9" man="1"/>
    <brk id="111" max="9" man="1"/>
  </rowBreaks>
  <colBreaks count="1" manualBreakCount="1">
    <brk id="12" max="10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8"/>
  <sheetViews>
    <sheetView view="pageBreakPreview" zoomScale="160" zoomScaleNormal="100" zoomScaleSheetLayoutView="160" workbookViewId="0">
      <selection activeCell="D17" sqref="D17:D18"/>
    </sheetView>
  </sheetViews>
  <sheetFormatPr defaultRowHeight="12.75" x14ac:dyDescent="0.2"/>
  <cols>
    <col min="1" max="1" width="6.42578125" customWidth="1"/>
    <col min="2" max="2" width="5.140625" customWidth="1"/>
    <col min="4" max="4" width="48.5703125" customWidth="1"/>
    <col min="5" max="5" width="7" customWidth="1"/>
    <col min="6" max="6" width="8.5703125" customWidth="1"/>
    <col min="7" max="7" width="11.28515625" bestFit="1" customWidth="1"/>
    <col min="8" max="8" width="13.85546875" customWidth="1"/>
    <col min="9" max="9" width="14" bestFit="1" customWidth="1"/>
  </cols>
  <sheetData>
    <row r="1" spans="1:8" s="123" customFormat="1" ht="14.25" customHeight="1" x14ac:dyDescent="0.2">
      <c r="A1" s="327" t="s">
        <v>366</v>
      </c>
      <c r="B1" s="328"/>
      <c r="C1" s="328"/>
      <c r="D1" s="328"/>
      <c r="E1" s="328"/>
      <c r="F1" s="328"/>
      <c r="G1" s="328"/>
      <c r="H1" s="329"/>
    </row>
    <row r="2" spans="1:8" ht="19.5" customHeight="1" x14ac:dyDescent="0.2">
      <c r="A2" s="95" t="s">
        <v>139</v>
      </c>
      <c r="B2" s="96"/>
      <c r="C2" s="97"/>
      <c r="D2" s="98" t="s">
        <v>140</v>
      </c>
      <c r="E2" s="99" t="s">
        <v>3</v>
      </c>
      <c r="F2" s="95" t="s">
        <v>145</v>
      </c>
      <c r="G2" s="100" t="s">
        <v>5</v>
      </c>
      <c r="H2" s="100" t="s">
        <v>6</v>
      </c>
    </row>
    <row r="3" spans="1:8" s="123" customFormat="1" ht="14.25" customHeight="1" x14ac:dyDescent="0.2">
      <c r="A3" s="101"/>
      <c r="B3" s="107" t="s">
        <v>337</v>
      </c>
      <c r="C3" s="103"/>
      <c r="D3" s="103"/>
      <c r="E3" s="102"/>
      <c r="F3" s="102"/>
      <c r="G3" s="102"/>
      <c r="H3" s="102"/>
    </row>
    <row r="4" spans="1:8" x14ac:dyDescent="0.2">
      <c r="A4" s="101"/>
      <c r="B4" s="135"/>
      <c r="C4" s="103"/>
      <c r="D4" s="103"/>
      <c r="E4" s="102"/>
      <c r="F4" s="102"/>
      <c r="G4" s="102"/>
      <c r="H4" s="102"/>
    </row>
    <row r="5" spans="1:8" x14ac:dyDescent="0.2">
      <c r="A5" s="124">
        <v>2</v>
      </c>
      <c r="B5" s="121" t="s">
        <v>148</v>
      </c>
      <c r="C5" s="105"/>
      <c r="D5" s="103"/>
      <c r="E5" s="102"/>
      <c r="F5" s="102"/>
      <c r="G5" s="102"/>
      <c r="H5" s="102"/>
    </row>
    <row r="6" spans="1:8" x14ac:dyDescent="0.2">
      <c r="A6" s="101">
        <v>2.1</v>
      </c>
      <c r="B6" s="103" t="s">
        <v>147</v>
      </c>
      <c r="C6" s="103"/>
      <c r="D6" s="103"/>
      <c r="E6" s="102" t="s">
        <v>142</v>
      </c>
      <c r="F6" s="102">
        <v>2</v>
      </c>
      <c r="G6" s="109"/>
      <c r="H6" s="122"/>
    </row>
    <row r="7" spans="1:8" x14ac:dyDescent="0.2">
      <c r="A7" s="126">
        <v>2.2000000000000002</v>
      </c>
      <c r="B7" s="125" t="s">
        <v>143</v>
      </c>
      <c r="C7" s="107"/>
      <c r="D7" s="103"/>
      <c r="E7" s="102"/>
      <c r="F7" s="102"/>
      <c r="G7" s="102"/>
      <c r="H7" s="102"/>
    </row>
    <row r="8" spans="1:8" x14ac:dyDescent="0.2">
      <c r="A8" s="101"/>
      <c r="B8" s="125" t="s">
        <v>144</v>
      </c>
      <c r="C8" s="103"/>
      <c r="D8" s="103"/>
      <c r="E8" s="102"/>
      <c r="F8" s="102"/>
      <c r="G8" s="102"/>
      <c r="H8" s="102"/>
    </row>
    <row r="9" spans="1:8" x14ac:dyDescent="0.2">
      <c r="A9" s="101" t="s">
        <v>328</v>
      </c>
      <c r="B9" s="103" t="s">
        <v>151</v>
      </c>
      <c r="C9" s="103"/>
      <c r="D9" s="103"/>
      <c r="E9" s="102" t="s">
        <v>134</v>
      </c>
      <c r="F9" s="102">
        <v>15</v>
      </c>
      <c r="G9" s="109"/>
      <c r="H9" s="122"/>
    </row>
    <row r="10" spans="1:8" x14ac:dyDescent="0.2">
      <c r="A10" s="101" t="s">
        <v>329</v>
      </c>
      <c r="B10" s="103" t="s">
        <v>152</v>
      </c>
      <c r="C10" s="103"/>
      <c r="D10" s="103"/>
      <c r="E10" s="102" t="s">
        <v>134</v>
      </c>
      <c r="F10" s="102">
        <v>2</v>
      </c>
      <c r="G10" s="109"/>
      <c r="H10" s="122"/>
    </row>
    <row r="11" spans="1:8" x14ac:dyDescent="0.2">
      <c r="A11" s="128">
        <v>23</v>
      </c>
      <c r="B11" s="127" t="s">
        <v>149</v>
      </c>
      <c r="C11" s="127"/>
      <c r="D11" s="103"/>
      <c r="E11" s="102"/>
      <c r="F11" s="102"/>
      <c r="G11" s="132"/>
      <c r="H11" s="132"/>
    </row>
    <row r="12" spans="1:8" x14ac:dyDescent="0.2">
      <c r="A12" s="101">
        <v>3.1</v>
      </c>
      <c r="B12" s="103" t="s">
        <v>150</v>
      </c>
      <c r="C12" s="103"/>
      <c r="D12" s="103"/>
      <c r="E12" s="102" t="s">
        <v>138</v>
      </c>
      <c r="F12" s="102">
        <v>1</v>
      </c>
      <c r="G12" s="109"/>
      <c r="H12" s="122"/>
    </row>
    <row r="13" spans="1:8" x14ac:dyDescent="0.2">
      <c r="A13" s="128">
        <v>4</v>
      </c>
      <c r="B13" s="127" t="s">
        <v>153</v>
      </c>
      <c r="C13" s="127"/>
      <c r="D13" s="103"/>
      <c r="E13" s="102"/>
      <c r="F13" s="108"/>
      <c r="G13" s="106"/>
      <c r="H13" s="111"/>
    </row>
    <row r="14" spans="1:8" x14ac:dyDescent="0.2">
      <c r="A14" s="101">
        <v>4.0999999999999996</v>
      </c>
      <c r="B14" s="103" t="s">
        <v>363</v>
      </c>
      <c r="C14" s="103"/>
      <c r="D14" s="103"/>
      <c r="E14" s="102" t="s">
        <v>136</v>
      </c>
      <c r="F14" s="108">
        <v>22375</v>
      </c>
      <c r="G14" s="109"/>
      <c r="H14" s="122"/>
    </row>
    <row r="15" spans="1:8" x14ac:dyDescent="0.2">
      <c r="A15" s="101" t="s">
        <v>330</v>
      </c>
      <c r="B15" s="103" t="s">
        <v>154</v>
      </c>
      <c r="C15" s="103"/>
      <c r="D15" s="103"/>
      <c r="E15" s="102"/>
      <c r="F15" s="108"/>
      <c r="G15" s="109"/>
      <c r="H15" s="122"/>
    </row>
    <row r="16" spans="1:8" x14ac:dyDescent="0.2">
      <c r="A16" s="101" t="s">
        <v>331</v>
      </c>
      <c r="B16" s="103" t="s">
        <v>141</v>
      </c>
      <c r="C16" s="103"/>
      <c r="D16" s="103"/>
      <c r="E16" s="102" t="s">
        <v>136</v>
      </c>
      <c r="F16" s="108">
        <f>F14/20</f>
        <v>1118.75</v>
      </c>
      <c r="G16" s="109"/>
      <c r="H16" s="122"/>
    </row>
    <row r="17" spans="1:11" x14ac:dyDescent="0.2">
      <c r="A17" s="101" t="s">
        <v>332</v>
      </c>
      <c r="B17" s="103" t="s">
        <v>155</v>
      </c>
      <c r="C17" s="103"/>
      <c r="D17" s="103"/>
      <c r="E17" s="102" t="s">
        <v>136</v>
      </c>
      <c r="F17" s="108">
        <f>F14/10</f>
        <v>2237.5</v>
      </c>
      <c r="G17" s="109"/>
      <c r="H17" s="122"/>
    </row>
    <row r="18" spans="1:11" x14ac:dyDescent="0.2">
      <c r="A18" s="101" t="s">
        <v>333</v>
      </c>
      <c r="B18" s="103" t="s">
        <v>344</v>
      </c>
      <c r="C18" s="103"/>
      <c r="D18" s="103"/>
      <c r="E18" s="102" t="s">
        <v>136</v>
      </c>
      <c r="F18" s="108">
        <f>F14</f>
        <v>22375</v>
      </c>
      <c r="G18" s="109"/>
      <c r="H18" s="122"/>
    </row>
    <row r="19" spans="1:11" x14ac:dyDescent="0.2">
      <c r="A19" s="101"/>
      <c r="B19" s="103" t="s">
        <v>345</v>
      </c>
      <c r="C19" s="103"/>
      <c r="D19" s="103"/>
      <c r="E19" s="102"/>
      <c r="F19" s="108"/>
      <c r="G19" s="106"/>
      <c r="H19" s="111"/>
    </row>
    <row r="20" spans="1:11" x14ac:dyDescent="0.2">
      <c r="A20" s="101" t="s">
        <v>334</v>
      </c>
      <c r="B20" s="103" t="s">
        <v>156</v>
      </c>
      <c r="C20" s="103"/>
      <c r="D20" s="103"/>
      <c r="E20" s="102" t="s">
        <v>136</v>
      </c>
      <c r="F20" s="108">
        <f>F14</f>
        <v>22375</v>
      </c>
      <c r="G20" s="109"/>
      <c r="H20" s="122"/>
    </row>
    <row r="21" spans="1:11" x14ac:dyDescent="0.2">
      <c r="A21" s="128">
        <v>5</v>
      </c>
      <c r="B21" s="127" t="s">
        <v>157</v>
      </c>
      <c r="C21" s="127"/>
      <c r="D21" s="103"/>
      <c r="E21" s="102"/>
      <c r="F21" s="112"/>
      <c r="G21" s="106"/>
      <c r="H21" s="111"/>
    </row>
    <row r="22" spans="1:11" x14ac:dyDescent="0.2">
      <c r="A22" s="101">
        <v>5.0999999999999996</v>
      </c>
      <c r="B22" s="103" t="s">
        <v>361</v>
      </c>
      <c r="C22" s="103"/>
      <c r="D22" s="103"/>
      <c r="E22" s="102" t="s">
        <v>137</v>
      </c>
      <c r="F22" s="108">
        <v>160</v>
      </c>
      <c r="G22" s="109"/>
      <c r="H22" s="122"/>
    </row>
    <row r="23" spans="1:11" x14ac:dyDescent="0.2">
      <c r="A23" s="129">
        <v>5.2</v>
      </c>
      <c r="B23" s="103" t="s">
        <v>158</v>
      </c>
      <c r="C23" s="107"/>
      <c r="D23" s="103"/>
      <c r="E23" s="102"/>
      <c r="F23" s="108"/>
      <c r="G23" s="109"/>
      <c r="H23" s="111"/>
    </row>
    <row r="24" spans="1:11" x14ac:dyDescent="0.2">
      <c r="A24" s="104"/>
      <c r="B24" s="103" t="s">
        <v>159</v>
      </c>
      <c r="C24" s="107"/>
      <c r="D24" s="103"/>
      <c r="E24" s="102"/>
      <c r="F24" s="108"/>
      <c r="G24" s="109"/>
      <c r="H24" s="110"/>
      <c r="I24" s="123"/>
      <c r="J24" s="123"/>
      <c r="K24" s="123"/>
    </row>
    <row r="25" spans="1:11" x14ac:dyDescent="0.2">
      <c r="A25" s="101"/>
      <c r="B25" s="103" t="s">
        <v>364</v>
      </c>
      <c r="C25" s="103"/>
      <c r="D25" s="103"/>
      <c r="E25" s="102" t="s">
        <v>134</v>
      </c>
      <c r="F25" s="108">
        <v>4</v>
      </c>
      <c r="G25" s="109"/>
      <c r="H25" s="122"/>
      <c r="I25" s="123"/>
      <c r="J25" s="123"/>
      <c r="K25" s="123"/>
    </row>
    <row r="26" spans="1:11" s="123" customFormat="1" x14ac:dyDescent="0.2">
      <c r="A26" s="101">
        <v>5.3</v>
      </c>
      <c r="B26" s="103" t="s">
        <v>342</v>
      </c>
      <c r="C26" s="103"/>
      <c r="D26" s="103"/>
      <c r="E26" s="102" t="s">
        <v>134</v>
      </c>
      <c r="F26" s="108">
        <v>4</v>
      </c>
      <c r="G26" s="109"/>
      <c r="H26" s="122"/>
      <c r="I26" s="138"/>
    </row>
    <row r="27" spans="1:11" x14ac:dyDescent="0.2">
      <c r="A27" s="128">
        <v>6</v>
      </c>
      <c r="B27" s="127" t="s">
        <v>146</v>
      </c>
      <c r="C27" s="127"/>
      <c r="D27" s="103"/>
      <c r="E27" s="102"/>
      <c r="F27" s="108"/>
      <c r="G27" s="109"/>
      <c r="H27" s="111"/>
    </row>
    <row r="28" spans="1:11" s="123" customFormat="1" ht="24" customHeight="1" x14ac:dyDescent="0.2">
      <c r="A28" s="101">
        <v>6.1</v>
      </c>
      <c r="B28" s="330" t="s">
        <v>354</v>
      </c>
      <c r="C28" s="331"/>
      <c r="D28" s="332"/>
      <c r="E28" s="102" t="s">
        <v>135</v>
      </c>
      <c r="F28" s="108">
        <f>9500*1.5</f>
        <v>14250</v>
      </c>
      <c r="G28" s="109"/>
      <c r="H28" s="122"/>
    </row>
    <row r="29" spans="1:11" ht="26.25" customHeight="1" x14ac:dyDescent="0.2">
      <c r="A29" s="101">
        <v>6.2</v>
      </c>
      <c r="B29" s="330" t="s">
        <v>353</v>
      </c>
      <c r="C29" s="331"/>
      <c r="D29" s="332"/>
      <c r="E29" s="102" t="s">
        <v>136</v>
      </c>
      <c r="F29" s="108">
        <f>1.6*821*1.5</f>
        <v>1970.4</v>
      </c>
      <c r="G29" s="109"/>
      <c r="H29" s="122"/>
    </row>
    <row r="30" spans="1:11" s="123" customFormat="1" ht="22.5" customHeight="1" x14ac:dyDescent="0.2">
      <c r="A30" s="101">
        <v>6.3</v>
      </c>
      <c r="B30" s="330" t="s">
        <v>352</v>
      </c>
      <c r="C30" s="331"/>
      <c r="D30" s="332"/>
      <c r="E30" s="102" t="s">
        <v>136</v>
      </c>
      <c r="F30" s="108">
        <f>1.5*821*1.5</f>
        <v>1847.25</v>
      </c>
      <c r="G30" s="109"/>
      <c r="H30" s="122"/>
    </row>
    <row r="31" spans="1:11" s="123" customFormat="1" ht="21.75" customHeight="1" x14ac:dyDescent="0.2">
      <c r="A31" s="101">
        <v>6.4</v>
      </c>
      <c r="B31" s="330" t="s">
        <v>355</v>
      </c>
      <c r="C31" s="331"/>
      <c r="D31" s="332"/>
      <c r="E31" s="102" t="s">
        <v>136</v>
      </c>
      <c r="F31" s="108" t="s">
        <v>195</v>
      </c>
      <c r="G31" s="109"/>
      <c r="H31" s="122" t="s">
        <v>195</v>
      </c>
      <c r="I31" s="138"/>
    </row>
    <row r="32" spans="1:11" s="123" customFormat="1" ht="23.25" customHeight="1" x14ac:dyDescent="0.2">
      <c r="A32" s="101">
        <v>6.5</v>
      </c>
      <c r="B32" s="330" t="s">
        <v>356</v>
      </c>
      <c r="C32" s="331"/>
      <c r="D32" s="332"/>
      <c r="E32" s="102" t="s">
        <v>136</v>
      </c>
      <c r="F32" s="108" t="s">
        <v>195</v>
      </c>
      <c r="G32" s="109"/>
      <c r="H32" s="122" t="s">
        <v>195</v>
      </c>
      <c r="I32" s="300"/>
    </row>
    <row r="33" spans="1:11" s="123" customFormat="1" ht="23.25" customHeight="1" x14ac:dyDescent="0.2">
      <c r="A33" s="101">
        <v>6.6</v>
      </c>
      <c r="B33" s="330" t="s">
        <v>357</v>
      </c>
      <c r="C33" s="331"/>
      <c r="D33" s="332"/>
      <c r="E33" s="102" t="s">
        <v>136</v>
      </c>
      <c r="F33" s="108">
        <f>821*2*2.1*1.5</f>
        <v>5172.3</v>
      </c>
      <c r="G33" s="109"/>
      <c r="H33" s="122"/>
      <c r="I33" s="300"/>
    </row>
    <row r="34" spans="1:11" s="123" customFormat="1" x14ac:dyDescent="0.2">
      <c r="A34" s="101">
        <v>6.7</v>
      </c>
      <c r="B34" s="103" t="s">
        <v>351</v>
      </c>
      <c r="C34" s="103"/>
      <c r="D34" s="103"/>
      <c r="E34" s="102" t="s">
        <v>135</v>
      </c>
      <c r="F34" s="108">
        <f>10.5*821*1.5</f>
        <v>12930.75</v>
      </c>
      <c r="G34" s="109"/>
      <c r="H34" s="122"/>
      <c r="I34" s="300"/>
    </row>
    <row r="35" spans="1:11" s="123" customFormat="1" x14ac:dyDescent="0.2">
      <c r="A35" s="101">
        <v>6.8</v>
      </c>
      <c r="B35" s="103" t="s">
        <v>161</v>
      </c>
      <c r="C35" s="103"/>
      <c r="D35" s="103"/>
      <c r="E35" s="102" t="s">
        <v>136</v>
      </c>
      <c r="F35" s="108">
        <f>4.8*821*1.5</f>
        <v>5911.2</v>
      </c>
      <c r="G35" s="109"/>
      <c r="H35" s="122"/>
      <c r="I35" s="138"/>
    </row>
    <row r="36" spans="1:11" s="123" customFormat="1" x14ac:dyDescent="0.2">
      <c r="A36" s="101">
        <v>6.9</v>
      </c>
      <c r="B36" s="103" t="s">
        <v>343</v>
      </c>
      <c r="C36" s="103"/>
      <c r="D36" s="103"/>
      <c r="E36" s="102" t="s">
        <v>137</v>
      </c>
      <c r="F36" s="108" t="s">
        <v>195</v>
      </c>
      <c r="G36" s="109"/>
      <c r="H36" s="122" t="s">
        <v>195</v>
      </c>
    </row>
    <row r="37" spans="1:11" s="123" customFormat="1" x14ac:dyDescent="0.2">
      <c r="A37" s="128">
        <v>7</v>
      </c>
      <c r="B37" s="127" t="s">
        <v>146</v>
      </c>
      <c r="C37" s="127"/>
      <c r="D37" s="103"/>
      <c r="E37" s="102"/>
      <c r="F37" s="108"/>
      <c r="G37" s="109"/>
      <c r="H37" s="111"/>
    </row>
    <row r="38" spans="1:11" x14ac:dyDescent="0.2">
      <c r="A38" s="101">
        <v>7.1</v>
      </c>
      <c r="B38" s="103" t="s">
        <v>160</v>
      </c>
      <c r="C38" s="103"/>
      <c r="D38" s="103"/>
      <c r="E38" s="102" t="s">
        <v>135</v>
      </c>
      <c r="F38" s="108">
        <f>12500*1.5</f>
        <v>18750</v>
      </c>
      <c r="G38" s="109"/>
      <c r="H38" s="122"/>
      <c r="I38" s="123"/>
      <c r="J38" s="123"/>
      <c r="K38" s="123"/>
    </row>
    <row r="39" spans="1:11" s="123" customFormat="1" x14ac:dyDescent="0.2">
      <c r="A39" s="128">
        <v>8</v>
      </c>
      <c r="B39" s="127" t="s">
        <v>165</v>
      </c>
      <c r="C39" s="103"/>
      <c r="D39" s="103"/>
      <c r="E39" s="102"/>
      <c r="F39" s="108"/>
      <c r="G39" s="109"/>
      <c r="H39" s="122"/>
      <c r="I39" s="138"/>
    </row>
    <row r="40" spans="1:11" s="123" customFormat="1" x14ac:dyDescent="0.2">
      <c r="A40" s="101">
        <v>8.1</v>
      </c>
      <c r="B40" s="107" t="s">
        <v>166</v>
      </c>
      <c r="C40" s="103"/>
      <c r="D40" s="103"/>
      <c r="E40" s="102" t="s">
        <v>137</v>
      </c>
      <c r="F40" s="108">
        <f>260+230+170+290</f>
        <v>950</v>
      </c>
      <c r="G40" s="109"/>
      <c r="H40" s="122"/>
    </row>
    <row r="41" spans="1:11" s="123" customFormat="1" x14ac:dyDescent="0.2">
      <c r="A41" s="101">
        <v>8.1999999999999993</v>
      </c>
      <c r="B41" s="103" t="s">
        <v>167</v>
      </c>
      <c r="C41" s="103"/>
      <c r="D41" s="103"/>
      <c r="E41" s="102" t="s">
        <v>136</v>
      </c>
      <c r="F41" s="108">
        <f>F40*1.2*1</f>
        <v>1140</v>
      </c>
      <c r="G41" s="109"/>
      <c r="H41" s="122"/>
    </row>
    <row r="42" spans="1:11" s="123" customFormat="1" x14ac:dyDescent="0.2">
      <c r="A42" s="101"/>
      <c r="B42" s="103" t="s">
        <v>168</v>
      </c>
      <c r="C42" s="103"/>
      <c r="D42" s="103"/>
      <c r="E42" s="102"/>
      <c r="F42" s="108"/>
      <c r="G42" s="109"/>
      <c r="H42" s="122"/>
    </row>
    <row r="43" spans="1:11" s="123" customFormat="1" x14ac:dyDescent="0.2">
      <c r="A43" s="101"/>
      <c r="B43" s="103" t="s">
        <v>169</v>
      </c>
      <c r="C43" s="103"/>
      <c r="D43" s="103"/>
      <c r="E43" s="102"/>
      <c r="F43" s="108"/>
      <c r="G43" s="109"/>
      <c r="H43" s="122"/>
    </row>
    <row r="44" spans="1:11" s="123" customFormat="1" x14ac:dyDescent="0.2">
      <c r="A44" s="101">
        <v>8.3000000000000007</v>
      </c>
      <c r="B44" s="107" t="s">
        <v>347</v>
      </c>
      <c r="C44" s="103"/>
      <c r="D44" s="103"/>
      <c r="E44" s="102" t="s">
        <v>137</v>
      </c>
      <c r="F44" s="108">
        <v>870</v>
      </c>
      <c r="G44" s="109"/>
      <c r="H44" s="122"/>
    </row>
    <row r="45" spans="1:11" s="123" customFormat="1" x14ac:dyDescent="0.2">
      <c r="A45" s="101"/>
      <c r="B45" s="103" t="s">
        <v>348</v>
      </c>
      <c r="C45" s="103"/>
      <c r="D45" s="103"/>
      <c r="E45" s="102"/>
      <c r="F45" s="108"/>
      <c r="G45" s="109"/>
      <c r="H45" s="122"/>
    </row>
    <row r="46" spans="1:11" s="123" customFormat="1" x14ac:dyDescent="0.2">
      <c r="A46" s="101"/>
      <c r="B46" s="103" t="s">
        <v>349</v>
      </c>
      <c r="C46" s="103"/>
      <c r="D46" s="103"/>
      <c r="E46" s="102"/>
      <c r="F46" s="108"/>
      <c r="G46" s="109"/>
      <c r="H46" s="122"/>
    </row>
    <row r="47" spans="1:11" s="123" customFormat="1" x14ac:dyDescent="0.2">
      <c r="A47" s="101">
        <v>8.4</v>
      </c>
      <c r="B47" s="107" t="s">
        <v>346</v>
      </c>
      <c r="C47" s="103"/>
      <c r="D47" s="103"/>
      <c r="E47" s="102" t="s">
        <v>134</v>
      </c>
      <c r="F47" s="108">
        <v>4</v>
      </c>
      <c r="G47" s="109"/>
      <c r="H47" s="122"/>
      <c r="I47" s="299"/>
    </row>
    <row r="48" spans="1:11" s="123" customFormat="1" x14ac:dyDescent="0.2">
      <c r="A48" s="101"/>
      <c r="B48" s="103"/>
      <c r="C48" s="103"/>
      <c r="D48" s="103"/>
      <c r="E48" s="102"/>
      <c r="F48" s="108"/>
      <c r="G48" s="109"/>
      <c r="H48" s="122"/>
    </row>
    <row r="49" spans="1:8" s="123" customFormat="1" x14ac:dyDescent="0.2">
      <c r="A49" s="124">
        <v>9</v>
      </c>
      <c r="B49" s="107" t="s">
        <v>362</v>
      </c>
      <c r="C49" s="107"/>
      <c r="D49" s="103"/>
      <c r="E49" s="102" t="s">
        <v>134</v>
      </c>
      <c r="F49" s="108">
        <v>1</v>
      </c>
      <c r="G49" s="109"/>
      <c r="H49" s="122"/>
    </row>
    <row r="50" spans="1:8" s="123" customFormat="1" x14ac:dyDescent="0.2">
      <c r="A50" s="101"/>
      <c r="B50" s="103" t="s">
        <v>335</v>
      </c>
      <c r="C50" s="103"/>
      <c r="D50" s="134"/>
      <c r="E50" s="102"/>
      <c r="F50" s="108"/>
      <c r="G50" s="109"/>
      <c r="H50" s="122"/>
    </row>
    <row r="51" spans="1:8" s="123" customFormat="1" x14ac:dyDescent="0.2">
      <c r="A51" s="124">
        <v>10</v>
      </c>
      <c r="B51" s="103" t="s">
        <v>336</v>
      </c>
      <c r="C51" s="103"/>
      <c r="D51" s="134"/>
      <c r="E51" s="102" t="s">
        <v>137</v>
      </c>
      <c r="F51" s="108">
        <v>40</v>
      </c>
      <c r="G51" s="109"/>
      <c r="H51" s="122"/>
    </row>
    <row r="52" spans="1:8" s="123" customFormat="1" x14ac:dyDescent="0.2">
      <c r="A52" s="101"/>
      <c r="B52" s="103"/>
      <c r="C52" s="103"/>
      <c r="D52" s="103"/>
      <c r="E52" s="102"/>
      <c r="F52" s="108"/>
      <c r="G52" s="109"/>
      <c r="H52" s="122"/>
    </row>
    <row r="53" spans="1:8" x14ac:dyDescent="0.2">
      <c r="A53" s="113"/>
      <c r="B53" s="114"/>
      <c r="C53" s="114"/>
      <c r="D53" s="114"/>
      <c r="E53" s="115"/>
      <c r="F53" s="115"/>
      <c r="G53" s="116"/>
      <c r="H53" s="117"/>
    </row>
    <row r="54" spans="1:8" x14ac:dyDescent="0.2">
      <c r="A54" s="120"/>
      <c r="B54" s="325" t="s">
        <v>327</v>
      </c>
      <c r="C54" s="326"/>
      <c r="D54" s="326"/>
      <c r="E54" s="118"/>
      <c r="F54" s="118"/>
      <c r="G54" s="119"/>
      <c r="H54" s="287"/>
    </row>
    <row r="56" spans="1:8" x14ac:dyDescent="0.2">
      <c r="F56" s="136"/>
    </row>
    <row r="57" spans="1:8" x14ac:dyDescent="0.2">
      <c r="F57" s="136"/>
    </row>
    <row r="58" spans="1:8" x14ac:dyDescent="0.2">
      <c r="F58" s="136"/>
    </row>
  </sheetData>
  <mergeCells count="8">
    <mergeCell ref="B54:D54"/>
    <mergeCell ref="A1:H1"/>
    <mergeCell ref="B28:D28"/>
    <mergeCell ref="B29:D29"/>
    <mergeCell ref="B30:D30"/>
    <mergeCell ref="B31:D31"/>
    <mergeCell ref="B32:D32"/>
    <mergeCell ref="B33:D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firstPageNumber="126" orientation="portrait" useFirstPageNumber="1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2"/>
  <sheetViews>
    <sheetView tabSelected="1" view="pageBreakPreview" zoomScale="130" zoomScaleNormal="100" zoomScaleSheetLayoutView="130" workbookViewId="0">
      <selection activeCell="F24" sqref="F24"/>
    </sheetView>
  </sheetViews>
  <sheetFormatPr defaultRowHeight="12.75" x14ac:dyDescent="0.2"/>
  <cols>
    <col min="1" max="1" width="6.42578125" style="123" customWidth="1"/>
    <col min="2" max="2" width="5.140625" style="123" customWidth="1"/>
    <col min="3" max="3" width="9.140625" style="123"/>
    <col min="4" max="4" width="40.7109375" style="123" customWidth="1"/>
    <col min="5" max="5" width="7" style="123" customWidth="1"/>
    <col min="6" max="6" width="8" style="123" customWidth="1"/>
    <col min="7" max="7" width="11.28515625" style="123" bestFit="1" customWidth="1"/>
    <col min="8" max="8" width="19.5703125" style="296" customWidth="1"/>
    <col min="9" max="9" width="14" style="123" bestFit="1" customWidth="1"/>
    <col min="10" max="16384" width="9.140625" style="123"/>
  </cols>
  <sheetData>
    <row r="1" spans="1:9" ht="15" customHeight="1" x14ac:dyDescent="0.2">
      <c r="A1" s="333" t="s">
        <v>365</v>
      </c>
      <c r="B1" s="334"/>
      <c r="C1" s="334"/>
      <c r="D1" s="334"/>
      <c r="E1" s="334"/>
      <c r="F1" s="334"/>
      <c r="G1" s="334"/>
      <c r="H1" s="335"/>
    </row>
    <row r="2" spans="1:9" ht="19.5" customHeight="1" x14ac:dyDescent="0.2">
      <c r="A2" s="278" t="s">
        <v>139</v>
      </c>
      <c r="B2" s="96"/>
      <c r="C2" s="97"/>
      <c r="D2" s="98" t="s">
        <v>140</v>
      </c>
      <c r="E2" s="99" t="s">
        <v>3</v>
      </c>
      <c r="F2" s="95" t="s">
        <v>145</v>
      </c>
      <c r="G2" s="100" t="s">
        <v>5</v>
      </c>
      <c r="H2" s="288" t="s">
        <v>6</v>
      </c>
    </row>
    <row r="3" spans="1:9" ht="14.25" customHeight="1" x14ac:dyDescent="0.2">
      <c r="A3" s="279"/>
      <c r="B3" s="135"/>
      <c r="C3" s="103"/>
      <c r="D3" s="107" t="s">
        <v>339</v>
      </c>
      <c r="E3" s="102"/>
      <c r="F3" s="102"/>
      <c r="G3" s="102"/>
      <c r="H3" s="289"/>
    </row>
    <row r="4" spans="1:9" ht="13.5" customHeight="1" x14ac:dyDescent="0.2">
      <c r="A4" s="279"/>
      <c r="B4" s="135"/>
      <c r="C4" s="103"/>
      <c r="D4" s="103"/>
      <c r="E4" s="102"/>
      <c r="F4" s="102"/>
      <c r="G4" s="102"/>
      <c r="H4" s="289"/>
    </row>
    <row r="5" spans="1:9" x14ac:dyDescent="0.2">
      <c r="A5" s="281">
        <v>1</v>
      </c>
      <c r="B5" s="107" t="s">
        <v>170</v>
      </c>
      <c r="C5" s="103"/>
      <c r="D5" s="103"/>
      <c r="E5" s="102"/>
      <c r="F5" s="102"/>
      <c r="G5" s="102"/>
      <c r="H5" s="289"/>
    </row>
    <row r="6" spans="1:9" x14ac:dyDescent="0.2">
      <c r="A6" s="279"/>
      <c r="B6" s="107"/>
      <c r="C6" s="103"/>
      <c r="D6" s="103"/>
      <c r="E6" s="102"/>
      <c r="F6" s="102"/>
      <c r="G6" s="102"/>
      <c r="H6" s="289"/>
    </row>
    <row r="7" spans="1:9" x14ac:dyDescent="0.2">
      <c r="A7" s="281">
        <v>2</v>
      </c>
      <c r="B7" s="107" t="s">
        <v>338</v>
      </c>
      <c r="C7" s="103"/>
      <c r="D7" s="103"/>
      <c r="E7" s="102"/>
      <c r="F7" s="102"/>
      <c r="G7" s="102"/>
      <c r="H7" s="289"/>
    </row>
    <row r="8" spans="1:9" x14ac:dyDescent="0.2">
      <c r="A8" s="280"/>
      <c r="B8" s="103"/>
      <c r="C8" s="103"/>
      <c r="D8" s="134"/>
      <c r="E8" s="102"/>
      <c r="F8" s="108"/>
      <c r="G8" s="109"/>
      <c r="H8" s="290"/>
    </row>
    <row r="9" spans="1:9" x14ac:dyDescent="0.2">
      <c r="A9" s="279"/>
      <c r="B9" s="103"/>
      <c r="C9" s="103"/>
      <c r="D9" s="103"/>
      <c r="E9" s="102"/>
      <c r="F9" s="108"/>
      <c r="G9" s="109"/>
      <c r="H9" s="290"/>
    </row>
    <row r="10" spans="1:9" x14ac:dyDescent="0.2">
      <c r="A10" s="281">
        <v>3</v>
      </c>
      <c r="B10" s="125" t="s">
        <v>340</v>
      </c>
      <c r="C10" s="125"/>
      <c r="D10" s="103"/>
      <c r="E10" s="102"/>
      <c r="F10" s="108"/>
      <c r="G10" s="109"/>
      <c r="H10" s="291"/>
    </row>
    <row r="11" spans="1:9" x14ac:dyDescent="0.2">
      <c r="A11" s="279"/>
      <c r="B11" s="125"/>
      <c r="C11" s="125"/>
      <c r="D11" s="103"/>
      <c r="E11" s="102"/>
      <c r="F11" s="108"/>
      <c r="G11" s="109"/>
      <c r="H11" s="291"/>
    </row>
    <row r="12" spans="1:9" x14ac:dyDescent="0.2">
      <c r="A12" s="281">
        <v>4</v>
      </c>
      <c r="B12" s="125" t="s">
        <v>350</v>
      </c>
      <c r="C12" s="125"/>
      <c r="D12" s="103"/>
      <c r="E12" s="102" t="s">
        <v>162</v>
      </c>
      <c r="F12" s="130"/>
      <c r="G12" s="131">
        <v>0.1</v>
      </c>
      <c r="H12" s="291"/>
    </row>
    <row r="13" spans="1:9" x14ac:dyDescent="0.2">
      <c r="A13" s="281"/>
      <c r="B13" s="125"/>
      <c r="C13" s="125"/>
      <c r="D13" s="103"/>
      <c r="E13" s="102"/>
      <c r="F13" s="130"/>
      <c r="G13" s="131"/>
      <c r="H13" s="291"/>
    </row>
    <row r="14" spans="1:9" x14ac:dyDescent="0.2">
      <c r="A14" s="281">
        <v>5</v>
      </c>
      <c r="B14" s="125" t="s">
        <v>341</v>
      </c>
      <c r="C14" s="125"/>
      <c r="D14" s="103"/>
      <c r="E14" s="102"/>
      <c r="F14" s="130"/>
      <c r="G14" s="131"/>
      <c r="H14" s="291"/>
      <c r="I14" s="133"/>
    </row>
    <row r="15" spans="1:9" x14ac:dyDescent="0.2">
      <c r="A15" s="281"/>
      <c r="B15" s="103"/>
      <c r="C15" s="103"/>
      <c r="D15" s="103"/>
      <c r="E15" s="102"/>
      <c r="F15" s="108"/>
      <c r="G15" s="109"/>
      <c r="H15" s="291"/>
    </row>
    <row r="16" spans="1:9" x14ac:dyDescent="0.2">
      <c r="A16" s="281">
        <v>6</v>
      </c>
      <c r="B16" s="103" t="s">
        <v>163</v>
      </c>
      <c r="C16" s="103"/>
      <c r="D16" s="103"/>
      <c r="E16" s="102"/>
      <c r="F16" s="108"/>
      <c r="G16" s="109"/>
      <c r="H16" s="291"/>
    </row>
    <row r="17" spans="1:8" x14ac:dyDescent="0.2">
      <c r="A17" s="297"/>
      <c r="B17" s="114"/>
      <c r="C17" s="114"/>
      <c r="D17" s="114"/>
      <c r="E17" s="115"/>
      <c r="F17" s="115"/>
      <c r="G17" s="116"/>
      <c r="H17" s="292"/>
    </row>
    <row r="18" spans="1:8" x14ac:dyDescent="0.2">
      <c r="A18" s="298"/>
      <c r="B18" s="336" t="s">
        <v>164</v>
      </c>
      <c r="C18" s="337"/>
      <c r="D18" s="337"/>
      <c r="E18" s="118"/>
      <c r="F18" s="118"/>
      <c r="G18" s="119"/>
      <c r="H18" s="293"/>
    </row>
    <row r="19" spans="1:8" x14ac:dyDescent="0.2">
      <c r="A19" s="282"/>
      <c r="B19" s="283"/>
      <c r="C19" s="283"/>
      <c r="D19" s="283"/>
      <c r="E19" s="283"/>
      <c r="F19" s="283"/>
      <c r="G19" s="283"/>
      <c r="H19" s="294"/>
    </row>
    <row r="20" spans="1:8" x14ac:dyDescent="0.2">
      <c r="A20" s="282"/>
      <c r="B20" s="283"/>
      <c r="C20" s="283"/>
      <c r="D20" s="283"/>
      <c r="E20" s="283"/>
      <c r="F20" s="283"/>
      <c r="G20" s="283"/>
      <c r="H20" s="294"/>
    </row>
    <row r="21" spans="1:8" x14ac:dyDescent="0.2">
      <c r="A21" s="282"/>
      <c r="B21" s="283"/>
      <c r="C21" s="283"/>
      <c r="D21" s="283"/>
      <c r="E21" s="283"/>
      <c r="F21" s="283"/>
      <c r="G21" s="283"/>
      <c r="H21" s="294"/>
    </row>
    <row r="22" spans="1:8" x14ac:dyDescent="0.2">
      <c r="A22" s="282"/>
      <c r="B22" s="283"/>
      <c r="C22" s="283"/>
      <c r="D22" s="283"/>
      <c r="E22" s="283"/>
      <c r="F22" s="283"/>
      <c r="G22" s="283"/>
      <c r="H22" s="294"/>
    </row>
    <row r="23" spans="1:8" x14ac:dyDescent="0.2">
      <c r="A23" s="282"/>
      <c r="B23" s="283"/>
      <c r="C23" s="283"/>
      <c r="D23" s="283"/>
      <c r="E23" s="283"/>
      <c r="F23" s="283"/>
      <c r="G23" s="283"/>
      <c r="H23" s="294"/>
    </row>
    <row r="24" spans="1:8" x14ac:dyDescent="0.2">
      <c r="A24" s="282"/>
      <c r="B24" s="283"/>
      <c r="C24" s="283"/>
      <c r="D24" s="283"/>
      <c r="E24" s="283"/>
      <c r="F24" s="283"/>
      <c r="G24" s="283"/>
      <c r="H24" s="294"/>
    </row>
    <row r="25" spans="1:8" x14ac:dyDescent="0.2">
      <c r="A25" s="282"/>
      <c r="B25" s="283"/>
      <c r="C25" s="283"/>
      <c r="D25" s="283"/>
      <c r="E25" s="283"/>
      <c r="F25" s="283"/>
      <c r="G25" s="283"/>
      <c r="H25" s="294"/>
    </row>
    <row r="26" spans="1:8" x14ac:dyDescent="0.2">
      <c r="A26" s="282"/>
      <c r="B26" s="283"/>
      <c r="C26" s="283"/>
      <c r="D26" s="283"/>
      <c r="E26" s="283"/>
      <c r="F26" s="284"/>
      <c r="G26" s="283"/>
      <c r="H26" s="294"/>
    </row>
    <row r="27" spans="1:8" x14ac:dyDescent="0.2">
      <c r="A27" s="282"/>
      <c r="B27" s="283"/>
      <c r="C27" s="283"/>
      <c r="D27" s="283"/>
      <c r="E27" s="283"/>
      <c r="F27" s="284"/>
      <c r="G27" s="283"/>
      <c r="H27" s="294"/>
    </row>
    <row r="28" spans="1:8" x14ac:dyDescent="0.2">
      <c r="A28" s="282"/>
      <c r="B28" s="283"/>
      <c r="C28" s="283"/>
      <c r="D28" s="283"/>
      <c r="E28" s="283"/>
      <c r="F28" s="284"/>
      <c r="G28" s="283"/>
      <c r="H28" s="294"/>
    </row>
    <row r="29" spans="1:8" x14ac:dyDescent="0.2">
      <c r="A29" s="282"/>
      <c r="B29" s="283"/>
      <c r="C29" s="283"/>
      <c r="D29" s="283"/>
      <c r="E29" s="283"/>
      <c r="F29" s="283"/>
      <c r="G29" s="283"/>
      <c r="H29" s="294"/>
    </row>
    <row r="30" spans="1:8" x14ac:dyDescent="0.2">
      <c r="A30" s="282"/>
      <c r="B30" s="283"/>
      <c r="C30" s="283"/>
      <c r="D30" s="283"/>
      <c r="E30" s="283"/>
      <c r="F30" s="283"/>
      <c r="G30" s="283"/>
      <c r="H30" s="294"/>
    </row>
    <row r="31" spans="1:8" x14ac:dyDescent="0.2">
      <c r="A31" s="282"/>
      <c r="B31" s="283"/>
      <c r="C31" s="283"/>
      <c r="D31" s="283"/>
      <c r="E31" s="283"/>
      <c r="F31" s="283"/>
      <c r="G31" s="283"/>
      <c r="H31" s="294"/>
    </row>
    <row r="32" spans="1:8" ht="13.5" thickBot="1" x14ac:dyDescent="0.25">
      <c r="A32" s="285"/>
      <c r="B32" s="286"/>
      <c r="C32" s="286"/>
      <c r="D32" s="286"/>
      <c r="E32" s="286"/>
      <c r="F32" s="286"/>
      <c r="G32" s="286"/>
      <c r="H32" s="295"/>
    </row>
  </sheetData>
  <mergeCells count="2">
    <mergeCell ref="A1:H1"/>
    <mergeCell ref="B18:D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firstPageNumber="127" orientation="portrait" useFirstPageNumber="1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H19"/>
  <sheetViews>
    <sheetView zoomScaleSheetLayoutView="75" workbookViewId="0">
      <selection activeCell="C5" sqref="C5"/>
    </sheetView>
  </sheetViews>
  <sheetFormatPr defaultColWidth="9.140625" defaultRowHeight="12.75" x14ac:dyDescent="0.2"/>
  <cols>
    <col min="1" max="1" width="46.5703125" style="29" bestFit="1" customWidth="1"/>
    <col min="2" max="2" width="9.140625" style="29"/>
    <col min="3" max="3" width="29.28515625" style="29" customWidth="1"/>
    <col min="4" max="4" width="9.140625" style="29"/>
    <col min="5" max="5" width="13.28515625" style="29" bestFit="1" customWidth="1"/>
    <col min="6" max="6" width="9.140625" style="29"/>
    <col min="7" max="7" width="13.28515625" style="29" bestFit="1" customWidth="1"/>
    <col min="8" max="8" width="14.28515625" style="29" bestFit="1" customWidth="1"/>
    <col min="9" max="16384" width="9.140625" style="29"/>
  </cols>
  <sheetData>
    <row r="1" spans="1:8" ht="15" customHeight="1" x14ac:dyDescent="0.2">
      <c r="A1" s="26" t="s">
        <v>73</v>
      </c>
      <c r="B1" s="27"/>
      <c r="C1" s="28" t="s">
        <v>74</v>
      </c>
    </row>
    <row r="2" spans="1:8" ht="15" customHeight="1" x14ac:dyDescent="0.2">
      <c r="C2" s="30"/>
    </row>
    <row r="3" spans="1:8" ht="15" customHeight="1" x14ac:dyDescent="0.2">
      <c r="A3" s="31" t="s">
        <v>75</v>
      </c>
      <c r="B3" s="31"/>
      <c r="C3" s="32">
        <v>600000</v>
      </c>
    </row>
    <row r="4" spans="1:8" ht="15" customHeight="1" x14ac:dyDescent="0.2">
      <c r="C4" s="33"/>
    </row>
    <row r="5" spans="1:8" ht="15" customHeight="1" x14ac:dyDescent="0.2">
      <c r="A5" s="31" t="s">
        <v>77</v>
      </c>
      <c r="B5" s="31"/>
      <c r="C5" s="32" t="e">
        <f>#REF!</f>
        <v>#REF!</v>
      </c>
      <c r="E5" s="36" t="e">
        <f>C5+200000</f>
        <v>#REF!</v>
      </c>
      <c r="G5" s="36" t="e">
        <f>E5*1.15</f>
        <v>#REF!</v>
      </c>
      <c r="H5" s="36" t="e">
        <f>G5*1.14</f>
        <v>#REF!</v>
      </c>
    </row>
    <row r="6" spans="1:8" ht="15" customHeight="1" x14ac:dyDescent="0.2">
      <c r="C6" s="33"/>
      <c r="E6" s="36"/>
      <c r="G6" s="36"/>
      <c r="H6" s="36"/>
    </row>
    <row r="7" spans="1:8" ht="15" customHeight="1" x14ac:dyDescent="0.2">
      <c r="A7" s="31" t="s">
        <v>76</v>
      </c>
      <c r="B7" s="31"/>
      <c r="C7" s="32" t="e">
        <f>#REF!</f>
        <v>#REF!</v>
      </c>
      <c r="E7" s="36" t="e">
        <f>C7+200000</f>
        <v>#REF!</v>
      </c>
      <c r="G7" s="36" t="e">
        <f>E7*1.15</f>
        <v>#REF!</v>
      </c>
      <c r="H7" s="36" t="e">
        <f>G7*1.14</f>
        <v>#REF!</v>
      </c>
    </row>
    <row r="8" spans="1:8" ht="15" customHeight="1" x14ac:dyDescent="0.2">
      <c r="C8" s="33"/>
      <c r="E8" s="36"/>
      <c r="G8" s="36"/>
      <c r="H8" s="36"/>
    </row>
    <row r="9" spans="1:8" ht="15" customHeight="1" x14ac:dyDescent="0.2">
      <c r="A9" s="31" t="s">
        <v>78</v>
      </c>
      <c r="B9" s="31"/>
      <c r="C9" s="32" t="e">
        <f>#REF!</f>
        <v>#REF!</v>
      </c>
      <c r="E9" s="36" t="e">
        <f>C9+200000</f>
        <v>#REF!</v>
      </c>
      <c r="G9" s="36" t="e">
        <f>E9*1.15</f>
        <v>#REF!</v>
      </c>
      <c r="H9" s="36" t="e">
        <f>G9*1.14</f>
        <v>#REF!</v>
      </c>
    </row>
    <row r="10" spans="1:8" ht="15" customHeight="1" x14ac:dyDescent="0.2">
      <c r="C10" s="33"/>
    </row>
    <row r="11" spans="1:8" ht="15" customHeight="1" x14ac:dyDescent="0.2">
      <c r="A11" s="26" t="s">
        <v>64</v>
      </c>
      <c r="B11" s="27"/>
      <c r="C11" s="35" t="e">
        <f>SUM(C3:C10)</f>
        <v>#REF!</v>
      </c>
      <c r="H11" s="36" t="e">
        <f>SUM(H5:H9)</f>
        <v>#REF!</v>
      </c>
    </row>
    <row r="12" spans="1:8" ht="15" customHeight="1" x14ac:dyDescent="0.2">
      <c r="C12" s="33"/>
    </row>
    <row r="13" spans="1:8" ht="15" customHeight="1" x14ac:dyDescent="0.2">
      <c r="A13" s="29" t="s">
        <v>65</v>
      </c>
      <c r="C13" s="33" t="e">
        <f>C11*15%</f>
        <v>#REF!</v>
      </c>
    </row>
    <row r="14" spans="1:8" ht="15" customHeight="1" x14ac:dyDescent="0.2">
      <c r="C14" s="33"/>
    </row>
    <row r="15" spans="1:8" ht="15" customHeight="1" x14ac:dyDescent="0.2">
      <c r="A15" s="26" t="s">
        <v>66</v>
      </c>
      <c r="B15" s="27"/>
      <c r="C15" s="34" t="e">
        <f>C13+C11</f>
        <v>#REF!</v>
      </c>
    </row>
    <row r="16" spans="1:8" ht="15" customHeight="1" x14ac:dyDescent="0.2">
      <c r="C16" s="33"/>
    </row>
    <row r="17" spans="1:3" ht="15" customHeight="1" x14ac:dyDescent="0.2">
      <c r="A17" s="29" t="s">
        <v>67</v>
      </c>
      <c r="C17" s="33" t="e">
        <f>C15*14%</f>
        <v>#REF!</v>
      </c>
    </row>
    <row r="18" spans="1:3" ht="15" customHeight="1" x14ac:dyDescent="0.2">
      <c r="C18" s="33"/>
    </row>
    <row r="19" spans="1:3" ht="15" customHeight="1" x14ac:dyDescent="0.2">
      <c r="A19" s="26" t="s">
        <v>68</v>
      </c>
      <c r="B19" s="27"/>
      <c r="C19" s="34" t="e">
        <f>C17+C15</f>
        <v>#REF!</v>
      </c>
    </row>
  </sheetData>
  <phoneticPr fontId="8" type="noConversion"/>
  <pageMargins left="0.75" right="0.75" top="1" bottom="1" header="0.5" footer="0.5"/>
  <pageSetup paperSize="9" orientation="portrait" r:id="rId1"/>
  <headerFooter alignWithMargins="0">
    <oddHeader>&amp;C&amp;"MS Sans Serif,Bold"RESERVOIR, BULK PIPELINE AND RETICULATION TO KWA-NGEMA AND MABOLA COMMUNITIES</oddHeader>
    <oddFooter>&amp;L&amp;A&amp;RPage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5"/>
  <sheetViews>
    <sheetView topLeftCell="A40" workbookViewId="0">
      <selection activeCell="C5" sqref="C5"/>
    </sheetView>
  </sheetViews>
  <sheetFormatPr defaultColWidth="9.140625" defaultRowHeight="12.75" x14ac:dyDescent="0.2"/>
  <cols>
    <col min="1" max="1" width="9.140625" style="37"/>
    <col min="2" max="2" width="45.140625" style="37" customWidth="1"/>
    <col min="3" max="3" width="15.85546875" style="37" bestFit="1" customWidth="1"/>
    <col min="4" max="4" width="16.140625" style="37" customWidth="1"/>
    <col min="5" max="5" width="16.5703125" style="37" customWidth="1"/>
    <col min="6" max="6" width="35.85546875" style="37" bestFit="1" customWidth="1"/>
    <col min="7" max="16384" width="9.140625" style="37"/>
  </cols>
  <sheetData>
    <row r="1" spans="1:3" ht="12.75" customHeight="1" x14ac:dyDescent="0.2"/>
    <row r="2" spans="1:3" ht="24" customHeight="1" x14ac:dyDescent="0.2"/>
    <row r="3" spans="1:3" ht="18" customHeight="1" x14ac:dyDescent="0.2"/>
    <row r="4" spans="1:3" ht="18.75" customHeight="1" x14ac:dyDescent="0.2"/>
    <row r="5" spans="1:3" x14ac:dyDescent="0.2">
      <c r="A5" s="39"/>
    </row>
    <row r="6" spans="1:3" x14ac:dyDescent="0.2">
      <c r="A6" s="39"/>
    </row>
    <row r="7" spans="1:3" ht="15" customHeight="1" x14ac:dyDescent="0.2">
      <c r="A7" s="39"/>
    </row>
    <row r="8" spans="1:3" ht="15" customHeight="1" x14ac:dyDescent="0.2">
      <c r="A8" s="39"/>
    </row>
    <row r="9" spans="1:3" ht="15" customHeight="1" x14ac:dyDescent="0.2">
      <c r="A9" s="39"/>
    </row>
    <row r="10" spans="1:3" ht="15" customHeight="1" x14ac:dyDescent="0.2">
      <c r="A10" s="39"/>
    </row>
    <row r="11" spans="1:3" ht="15" customHeight="1" x14ac:dyDescent="0.2">
      <c r="A11" s="39"/>
    </row>
    <row r="12" spans="1:3" x14ac:dyDescent="0.2">
      <c r="A12" s="39"/>
    </row>
    <row r="13" spans="1:3" ht="15" customHeight="1" x14ac:dyDescent="0.2">
      <c r="A13" s="39"/>
      <c r="B13" s="37" t="s">
        <v>79</v>
      </c>
    </row>
    <row r="14" spans="1:3" ht="15" customHeight="1" x14ac:dyDescent="0.2">
      <c r="A14" s="39"/>
      <c r="B14" s="40" t="s">
        <v>0</v>
      </c>
      <c r="C14" s="40" t="s">
        <v>6</v>
      </c>
    </row>
    <row r="15" spans="1:3" ht="15" customHeight="1" x14ac:dyDescent="0.2">
      <c r="A15" s="39"/>
      <c r="B15" s="41" t="s">
        <v>80</v>
      </c>
      <c r="C15" s="42">
        <f>Summary!C3</f>
        <v>600000</v>
      </c>
    </row>
    <row r="16" spans="1:3" ht="15" customHeight="1" x14ac:dyDescent="0.2">
      <c r="A16" s="39"/>
      <c r="B16" s="70" t="s">
        <v>79</v>
      </c>
      <c r="C16" s="71" t="e">
        <f>SUM(Summary!C5:C9)</f>
        <v>#REF!</v>
      </c>
    </row>
    <row r="17" spans="1:6" ht="15" customHeight="1" x14ac:dyDescent="0.2">
      <c r="A17" s="39"/>
      <c r="B17" s="41" t="s">
        <v>81</v>
      </c>
      <c r="C17" s="42" t="e">
        <f>SUM(C15:C16)</f>
        <v>#REF!</v>
      </c>
    </row>
    <row r="18" spans="1:6" ht="15" customHeight="1" x14ac:dyDescent="0.2">
      <c r="A18" s="39"/>
      <c r="B18" s="41" t="s">
        <v>82</v>
      </c>
      <c r="C18" s="42" t="e">
        <f>C17*0.15</f>
        <v>#REF!</v>
      </c>
    </row>
    <row r="19" spans="1:6" ht="15" customHeight="1" x14ac:dyDescent="0.2">
      <c r="A19" s="39"/>
      <c r="B19" s="41" t="s">
        <v>83</v>
      </c>
      <c r="C19" s="42" t="e">
        <f>SUM(C17:C18)</f>
        <v>#REF!</v>
      </c>
    </row>
    <row r="20" spans="1:6" ht="15" customHeight="1" x14ac:dyDescent="0.2">
      <c r="A20" s="39"/>
      <c r="B20" s="41" t="s">
        <v>84</v>
      </c>
      <c r="C20" s="42" t="e">
        <f>C19*0.14</f>
        <v>#REF!</v>
      </c>
    </row>
    <row r="21" spans="1:6" ht="15" customHeight="1" x14ac:dyDescent="0.2">
      <c r="A21" s="39"/>
      <c r="B21" s="41" t="s">
        <v>85</v>
      </c>
      <c r="C21" s="42" t="e">
        <f>SUM(C19:C20)</f>
        <v>#REF!</v>
      </c>
    </row>
    <row r="22" spans="1:6" ht="15" customHeight="1" thickBot="1" x14ac:dyDescent="0.25">
      <c r="A22" s="39"/>
    </row>
    <row r="23" spans="1:6" ht="15" customHeight="1" thickTop="1" thickBot="1" x14ac:dyDescent="0.25">
      <c r="A23" s="39"/>
      <c r="B23" s="338" t="s">
        <v>86</v>
      </c>
      <c r="C23" s="339"/>
      <c r="D23" s="340"/>
      <c r="E23" s="341" t="s">
        <v>87</v>
      </c>
      <c r="F23" s="342"/>
    </row>
    <row r="24" spans="1:6" ht="15" customHeight="1" thickTop="1" thickBot="1" x14ac:dyDescent="0.25">
      <c r="A24" s="39"/>
      <c r="B24" s="343" t="s">
        <v>88</v>
      </c>
      <c r="C24" s="344"/>
      <c r="D24" s="345"/>
      <c r="E24" s="346" t="s">
        <v>89</v>
      </c>
      <c r="F24" s="347"/>
    </row>
    <row r="25" spans="1:6" ht="15" customHeight="1" x14ac:dyDescent="0.35">
      <c r="A25" s="39"/>
      <c r="B25" s="348" t="s">
        <v>90</v>
      </c>
      <c r="C25" s="349"/>
      <c r="D25" s="350"/>
      <c r="E25" s="354" t="s">
        <v>91</v>
      </c>
      <c r="F25" s="357" t="s">
        <v>92</v>
      </c>
    </row>
    <row r="26" spans="1:6" ht="15" customHeight="1" thickBot="1" x14ac:dyDescent="0.4">
      <c r="A26" s="39"/>
      <c r="B26" s="351" t="s">
        <v>93</v>
      </c>
      <c r="C26" s="352"/>
      <c r="D26" s="353"/>
      <c r="E26" s="355"/>
      <c r="F26" s="358"/>
    </row>
    <row r="27" spans="1:6" ht="15" customHeight="1" thickBot="1" x14ac:dyDescent="0.4">
      <c r="A27" s="39"/>
      <c r="B27" s="360" t="s">
        <v>94</v>
      </c>
      <c r="C27" s="361"/>
      <c r="D27" s="43" t="s">
        <v>95</v>
      </c>
      <c r="E27" s="356"/>
      <c r="F27" s="359"/>
    </row>
    <row r="28" spans="1:6" ht="15" customHeight="1" thickTop="1" thickBot="1" x14ac:dyDescent="0.25">
      <c r="A28" s="39"/>
      <c r="B28" s="44" t="s">
        <v>96</v>
      </c>
      <c r="C28" s="371" t="s">
        <v>97</v>
      </c>
      <c r="D28" s="372"/>
      <c r="E28" s="45" t="s">
        <v>98</v>
      </c>
      <c r="F28" s="46" t="s">
        <v>99</v>
      </c>
    </row>
    <row r="29" spans="1:6" ht="15" customHeight="1" thickBot="1" x14ac:dyDescent="0.25">
      <c r="A29" s="39"/>
      <c r="B29" s="44" t="s">
        <v>97</v>
      </c>
      <c r="C29" s="373" t="s">
        <v>100</v>
      </c>
      <c r="D29" s="363"/>
      <c r="E29" s="45" t="s">
        <v>101</v>
      </c>
      <c r="F29" s="46" t="s">
        <v>102</v>
      </c>
    </row>
    <row r="30" spans="1:6" ht="20.100000000000001" customHeight="1" thickBot="1" x14ac:dyDescent="0.25">
      <c r="B30" s="47">
        <v>4964000</v>
      </c>
      <c r="C30" s="362">
        <v>18549000</v>
      </c>
      <c r="D30" s="363"/>
      <c r="E30" s="45">
        <v>521230</v>
      </c>
      <c r="F30" s="46" t="s">
        <v>103</v>
      </c>
    </row>
    <row r="31" spans="1:6" ht="20.100000000000001" customHeight="1" thickBot="1" x14ac:dyDescent="0.25">
      <c r="B31" s="47">
        <v>18549000</v>
      </c>
      <c r="C31" s="362">
        <v>74195000</v>
      </c>
      <c r="D31" s="363"/>
      <c r="E31" s="48">
        <v>1608030</v>
      </c>
      <c r="F31" s="46" t="s">
        <v>104</v>
      </c>
    </row>
    <row r="32" spans="1:6" ht="20.100000000000001" customHeight="1" thickBot="1" x14ac:dyDescent="0.25">
      <c r="B32" s="47">
        <v>74195000</v>
      </c>
      <c r="C32" s="362">
        <v>303050000</v>
      </c>
      <c r="D32" s="363"/>
      <c r="E32" s="45" t="s">
        <v>105</v>
      </c>
      <c r="F32" s="46" t="s">
        <v>106</v>
      </c>
    </row>
    <row r="33" spans="2:6" ht="20.100000000000001" customHeight="1" thickBot="1" x14ac:dyDescent="0.25">
      <c r="B33" s="49">
        <v>303050000</v>
      </c>
      <c r="C33" s="364"/>
      <c r="D33" s="365"/>
      <c r="E33" s="50" t="s">
        <v>107</v>
      </c>
      <c r="F33" s="51" t="s">
        <v>108</v>
      </c>
    </row>
    <row r="34" spans="2:6" ht="20.100000000000001" customHeight="1" thickTop="1" x14ac:dyDescent="0.2"/>
    <row r="35" spans="2:6" ht="20.100000000000001" customHeight="1" x14ac:dyDescent="0.2">
      <c r="B35" s="37" t="s">
        <v>109</v>
      </c>
    </row>
    <row r="36" spans="2:6" x14ac:dyDescent="0.2">
      <c r="B36" s="52" t="s">
        <v>0</v>
      </c>
      <c r="C36" s="41" t="s">
        <v>6</v>
      </c>
      <c r="D36" s="41"/>
    </row>
    <row r="37" spans="2:6" x14ac:dyDescent="0.2">
      <c r="B37" s="369" t="s">
        <v>110</v>
      </c>
      <c r="C37" s="370"/>
      <c r="D37" s="42">
        <v>2526027.0853595999</v>
      </c>
    </row>
    <row r="38" spans="2:6" x14ac:dyDescent="0.2">
      <c r="B38" s="52" t="s">
        <v>111</v>
      </c>
      <c r="C38" s="41"/>
      <c r="D38" s="42">
        <f>SUM(C39:C43)</f>
        <v>230000</v>
      </c>
    </row>
    <row r="39" spans="2:6" x14ac:dyDescent="0.2">
      <c r="B39" s="53" t="s">
        <v>112</v>
      </c>
      <c r="C39" s="54">
        <v>10000</v>
      </c>
      <c r="D39" s="366"/>
    </row>
    <row r="40" spans="2:6" x14ac:dyDescent="0.2">
      <c r="B40" s="53" t="s">
        <v>113</v>
      </c>
      <c r="C40" s="54">
        <v>20000</v>
      </c>
      <c r="D40" s="367"/>
    </row>
    <row r="41" spans="2:6" x14ac:dyDescent="0.2">
      <c r="B41" s="53" t="s">
        <v>114</v>
      </c>
      <c r="C41" s="54">
        <v>100000</v>
      </c>
      <c r="D41" s="367"/>
    </row>
    <row r="42" spans="2:6" x14ac:dyDescent="0.2">
      <c r="B42" s="53" t="s">
        <v>115</v>
      </c>
      <c r="C42" s="54">
        <v>50000</v>
      </c>
      <c r="D42" s="367"/>
    </row>
    <row r="43" spans="2:6" x14ac:dyDescent="0.2">
      <c r="B43" s="53" t="s">
        <v>116</v>
      </c>
      <c r="C43" s="54">
        <v>50000</v>
      </c>
      <c r="D43" s="368"/>
    </row>
    <row r="44" spans="2:6" x14ac:dyDescent="0.2">
      <c r="B44" s="374" t="s">
        <v>117</v>
      </c>
      <c r="C44" s="375"/>
      <c r="D44" s="55">
        <f>D38+D37</f>
        <v>2756027.0853595999</v>
      </c>
    </row>
    <row r="46" spans="2:6" x14ac:dyDescent="0.2">
      <c r="B46" s="56" t="s">
        <v>118</v>
      </c>
    </row>
    <row r="47" spans="2:6" x14ac:dyDescent="0.2">
      <c r="B47" s="57" t="s">
        <v>119</v>
      </c>
      <c r="C47" s="40" t="s">
        <v>120</v>
      </c>
      <c r="D47" s="40" t="s">
        <v>6</v>
      </c>
      <c r="E47" s="40"/>
    </row>
    <row r="48" spans="2:6" x14ac:dyDescent="0.2">
      <c r="B48" s="378" t="s">
        <v>121</v>
      </c>
      <c r="C48" s="379"/>
      <c r="D48" s="380"/>
      <c r="E48" s="58">
        <f>SUM(D49:D50)</f>
        <v>640000</v>
      </c>
    </row>
    <row r="49" spans="2:5" x14ac:dyDescent="0.2">
      <c r="B49" s="59" t="s">
        <v>122</v>
      </c>
      <c r="C49" s="42">
        <v>50000</v>
      </c>
      <c r="D49" s="60">
        <f>C49*8</f>
        <v>400000</v>
      </c>
      <c r="E49" s="61"/>
    </row>
    <row r="50" spans="2:5" x14ac:dyDescent="0.2">
      <c r="B50" s="59" t="s">
        <v>123</v>
      </c>
      <c r="C50" s="42">
        <v>30000</v>
      </c>
      <c r="D50" s="60">
        <f>C50*8</f>
        <v>240000</v>
      </c>
      <c r="E50" s="62"/>
    </row>
    <row r="51" spans="2:5" x14ac:dyDescent="0.2">
      <c r="B51" s="378" t="s">
        <v>124</v>
      </c>
      <c r="C51" s="379"/>
      <c r="D51" s="380"/>
      <c r="E51" s="58">
        <f>SUM(D52:D53)</f>
        <v>70000</v>
      </c>
    </row>
    <row r="52" spans="2:5" x14ac:dyDescent="0.2">
      <c r="B52" s="53" t="s">
        <v>112</v>
      </c>
      <c r="C52" s="366"/>
      <c r="D52" s="54">
        <v>50000</v>
      </c>
      <c r="E52" s="366"/>
    </row>
    <row r="53" spans="2:5" x14ac:dyDescent="0.2">
      <c r="B53" s="53" t="s">
        <v>113</v>
      </c>
      <c r="C53" s="368"/>
      <c r="D53" s="54">
        <v>20000</v>
      </c>
      <c r="E53" s="367"/>
    </row>
    <row r="54" spans="2:5" x14ac:dyDescent="0.2">
      <c r="B54" s="376" t="s">
        <v>133</v>
      </c>
      <c r="C54" s="377"/>
      <c r="D54" s="63"/>
      <c r="E54" s="64">
        <f>E51+E48</f>
        <v>710000</v>
      </c>
    </row>
    <row r="56" spans="2:5" x14ac:dyDescent="0.2">
      <c r="B56" s="37" t="s">
        <v>126</v>
      </c>
    </row>
    <row r="58" spans="2:5" x14ac:dyDescent="0.2">
      <c r="B58" s="38" t="s">
        <v>127</v>
      </c>
      <c r="C58" s="65"/>
      <c r="D58" s="65"/>
      <c r="E58" s="65"/>
    </row>
    <row r="59" spans="2:5" x14ac:dyDescent="0.2">
      <c r="B59" s="66" t="s">
        <v>0</v>
      </c>
      <c r="C59" s="67" t="s">
        <v>128</v>
      </c>
      <c r="D59" s="67" t="s">
        <v>129</v>
      </c>
      <c r="E59" s="67" t="s">
        <v>130</v>
      </c>
    </row>
    <row r="60" spans="2:5" x14ac:dyDescent="0.2">
      <c r="B60" s="41" t="s">
        <v>85</v>
      </c>
      <c r="C60" s="42" t="e">
        <f>C19</f>
        <v>#REF!</v>
      </c>
      <c r="D60" s="42">
        <v>19442082.459618516</v>
      </c>
      <c r="E60" s="42" t="e">
        <f>C60-D60</f>
        <v>#REF!</v>
      </c>
    </row>
    <row r="61" spans="2:5" x14ac:dyDescent="0.2">
      <c r="B61" s="68" t="s">
        <v>117</v>
      </c>
      <c r="C61" s="42">
        <f>D44</f>
        <v>2756027.0853595999</v>
      </c>
      <c r="D61" s="42" t="e">
        <f>IF(D60&lt;B31,E30+(D60-B30)*0.08,E31+(D60-B31)*0.06)+(D60/C60*(C40+C41+C42+C43))</f>
        <v>#REF!</v>
      </c>
      <c r="E61" s="42" t="e">
        <f>C61-D61</f>
        <v>#REF!</v>
      </c>
    </row>
    <row r="62" spans="2:5" x14ac:dyDescent="0.2">
      <c r="B62" s="68" t="s">
        <v>125</v>
      </c>
      <c r="C62" s="42">
        <f>E54</f>
        <v>710000</v>
      </c>
      <c r="D62" s="42">
        <f>E54</f>
        <v>710000</v>
      </c>
      <c r="E62" s="42" t="e">
        <f>D62*E60/D60</f>
        <v>#REF!</v>
      </c>
    </row>
    <row r="63" spans="2:5" x14ac:dyDescent="0.2">
      <c r="B63" s="69" t="s">
        <v>131</v>
      </c>
      <c r="C63" s="42" t="e">
        <f>SUM(C60:C62)</f>
        <v>#REF!</v>
      </c>
      <c r="D63" s="42" t="e">
        <f>SUM(D60:D62)</f>
        <v>#REF!</v>
      </c>
      <c r="E63" s="42" t="e">
        <f>C63-D63</f>
        <v>#REF!</v>
      </c>
    </row>
    <row r="64" spans="2:5" x14ac:dyDescent="0.2">
      <c r="B64" s="70" t="s">
        <v>84</v>
      </c>
      <c r="C64" s="55" t="e">
        <f>C63*0.14</f>
        <v>#REF!</v>
      </c>
    </row>
    <row r="65" spans="2:3" x14ac:dyDescent="0.2">
      <c r="B65" s="70" t="s">
        <v>132</v>
      </c>
      <c r="C65" s="42" t="e">
        <f>SUM(C63:C64)</f>
        <v>#REF!</v>
      </c>
    </row>
  </sheetData>
  <mergeCells count="23">
    <mergeCell ref="B44:C44"/>
    <mergeCell ref="E52:E53"/>
    <mergeCell ref="B54:C54"/>
    <mergeCell ref="C52:C53"/>
    <mergeCell ref="B48:D48"/>
    <mergeCell ref="B51:D51"/>
    <mergeCell ref="C33:D33"/>
    <mergeCell ref="D39:D43"/>
    <mergeCell ref="B37:C37"/>
    <mergeCell ref="C28:D28"/>
    <mergeCell ref="C29:D29"/>
    <mergeCell ref="C30:D30"/>
    <mergeCell ref="C31:D31"/>
    <mergeCell ref="B26:D26"/>
    <mergeCell ref="E25:E27"/>
    <mergeCell ref="F25:F27"/>
    <mergeCell ref="B27:C27"/>
    <mergeCell ref="C32:D32"/>
    <mergeCell ref="B23:D23"/>
    <mergeCell ref="E23:F23"/>
    <mergeCell ref="B24:D24"/>
    <mergeCell ref="E24:F24"/>
    <mergeCell ref="B25:D25"/>
  </mergeCells>
  <phoneticPr fontId="1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&amp;L&amp;"Arial,Bold"&amp;12WITBANK - VERENA ROAD &amp;C&amp;"Arial,Bold"&amp;12 SUMMARY PRICING DATE&amp;R&amp;"Arial,Bold"&amp;12 25 MAY 2007&amp;"Arial,Regular"&amp;10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Preliminary and General (R)</vt:lpstr>
      <vt:lpstr>Preliminary and General (BP)</vt:lpstr>
      <vt:lpstr>Preliminary and General (WR)</vt:lpstr>
      <vt:lpstr>P&amp;Gs</vt:lpstr>
      <vt:lpstr>DETENTION POND</vt:lpstr>
      <vt:lpstr>SUMMARY1</vt:lpstr>
      <vt:lpstr>Summary</vt:lpstr>
      <vt:lpstr>Schedule_Summary</vt:lpstr>
      <vt:lpstr>'Preliminary and General (BP)'!Items_01</vt:lpstr>
      <vt:lpstr>'Preliminary and General (R)'!Items_01</vt:lpstr>
      <vt:lpstr>Items_01</vt:lpstr>
      <vt:lpstr>'DETENTION POND'!Print_Area</vt:lpstr>
      <vt:lpstr>'P&amp;Gs'!Print_Area</vt:lpstr>
      <vt:lpstr>'Preliminary and General (BP)'!Print_Area</vt:lpstr>
      <vt:lpstr>'Preliminary and General (R)'!Print_Area</vt:lpstr>
      <vt:lpstr>'Preliminary and General (WR)'!Print_Area</vt:lpstr>
      <vt:lpstr>SUMMARY1!Print_Area</vt:lpstr>
      <vt:lpstr>'Preliminary and General (BP)'!Print_Titles</vt:lpstr>
      <vt:lpstr>'Preliminary and General (R)'!Print_Titles</vt:lpstr>
      <vt:lpstr>'Preliminary and General (WR)'!Print_Titles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</dc:creator>
  <cp:lastModifiedBy>Micheal Benhura</cp:lastModifiedBy>
  <cp:lastPrinted>2021-07-07T11:03:05Z</cp:lastPrinted>
  <dcterms:created xsi:type="dcterms:W3CDTF">2006-08-22T14:32:04Z</dcterms:created>
  <dcterms:modified xsi:type="dcterms:W3CDTF">2021-08-18T07:37:16Z</dcterms:modified>
</cp:coreProperties>
</file>